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ilhara1\Documents\Akce\Rekonstrukce 301 a 331\PD\DPS B R1 - výkaz výměr\VV + TECH. PODM\"/>
    </mc:Choice>
  </mc:AlternateContent>
  <xr:revisionPtr revIDLastSave="0" documentId="13_ncr:1_{F01F5CE4-CBB7-4472-A236-DE617C1697DB}" xr6:coauthVersionLast="36" xr6:coauthVersionMax="36" xr10:uidLastSave="{00000000-0000-0000-0000-000000000000}"/>
  <bookViews>
    <workbookView xWindow="0" yWindow="0" windowWidth="28800" windowHeight="12225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Pol'!$A$1:$U$50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48" i="12" l="1"/>
  <c r="G47" i="12"/>
  <c r="G45" i="12"/>
  <c r="G44" i="12"/>
  <c r="G43" i="12"/>
  <c r="G41" i="12"/>
  <c r="G39" i="12"/>
  <c r="G37" i="12"/>
  <c r="G36" i="12"/>
  <c r="G34" i="12"/>
  <c r="G33" i="12"/>
  <c r="G32" i="12"/>
  <c r="G31" i="12"/>
  <c r="G30" i="12"/>
  <c r="G29" i="12"/>
  <c r="G28" i="12"/>
  <c r="G27" i="12"/>
  <c r="G26" i="12"/>
  <c r="G25" i="12"/>
  <c r="G23" i="12"/>
  <c r="G20" i="12"/>
  <c r="G18" i="12" l="1"/>
  <c r="G17" i="12"/>
  <c r="G15" i="12"/>
  <c r="G13" i="12"/>
  <c r="G11" i="12"/>
  <c r="G10" i="12"/>
  <c r="G9" i="12"/>
  <c r="G8" i="12" l="1"/>
  <c r="I47" i="1" s="1"/>
  <c r="I9" i="12"/>
  <c r="K9" i="12"/>
  <c r="M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3" i="12"/>
  <c r="K13" i="12"/>
  <c r="M13" i="12"/>
  <c r="O13" i="12"/>
  <c r="Q13" i="12"/>
  <c r="U13" i="12"/>
  <c r="I15" i="12"/>
  <c r="K15" i="12"/>
  <c r="M15" i="12"/>
  <c r="O15" i="12"/>
  <c r="Q15" i="12"/>
  <c r="U15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G19" i="12"/>
  <c r="I48" i="1" s="1"/>
  <c r="I20" i="12"/>
  <c r="I19" i="12" s="1"/>
  <c r="K20" i="12"/>
  <c r="K19" i="12" s="1"/>
  <c r="M20" i="12"/>
  <c r="M19" i="12" s="1"/>
  <c r="O20" i="12"/>
  <c r="O19" i="12" s="1"/>
  <c r="Q20" i="12"/>
  <c r="Q19" i="12" s="1"/>
  <c r="U20" i="12"/>
  <c r="U19" i="12" s="1"/>
  <c r="G22" i="12"/>
  <c r="I49" i="1" s="1"/>
  <c r="I23" i="12"/>
  <c r="I22" i="12" s="1"/>
  <c r="K23" i="12"/>
  <c r="K22" i="12" s="1"/>
  <c r="M23" i="12"/>
  <c r="M22" i="12" s="1"/>
  <c r="O23" i="12"/>
  <c r="O22" i="12" s="1"/>
  <c r="Q23" i="12"/>
  <c r="Q22" i="12" s="1"/>
  <c r="U23" i="12"/>
  <c r="U22" i="12" s="1"/>
  <c r="G24" i="12"/>
  <c r="I50" i="1" s="1"/>
  <c r="I25" i="12"/>
  <c r="K25" i="12"/>
  <c r="M25" i="12"/>
  <c r="O25" i="12"/>
  <c r="Q25" i="12"/>
  <c r="U25" i="12"/>
  <c r="I26" i="12"/>
  <c r="K26" i="12"/>
  <c r="M26" i="12"/>
  <c r="O26" i="12"/>
  <c r="Q26" i="12"/>
  <c r="U26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I29" i="12"/>
  <c r="K29" i="12"/>
  <c r="M29" i="12"/>
  <c r="O29" i="12"/>
  <c r="Q29" i="12"/>
  <c r="U29" i="12"/>
  <c r="I30" i="12"/>
  <c r="K30" i="12"/>
  <c r="M30" i="12"/>
  <c r="O30" i="12"/>
  <c r="Q30" i="12"/>
  <c r="U30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G35" i="12"/>
  <c r="I51" i="1" s="1"/>
  <c r="I36" i="12"/>
  <c r="K36" i="12"/>
  <c r="M36" i="12"/>
  <c r="O36" i="12"/>
  <c r="Q36" i="12"/>
  <c r="U36" i="12"/>
  <c r="I37" i="12"/>
  <c r="K37" i="12"/>
  <c r="M37" i="12"/>
  <c r="O37" i="12"/>
  <c r="Q37" i="12"/>
  <c r="U37" i="12"/>
  <c r="G38" i="12"/>
  <c r="I52" i="1" s="1"/>
  <c r="I39" i="12"/>
  <c r="K39" i="12"/>
  <c r="M39" i="12"/>
  <c r="O39" i="12"/>
  <c r="Q39" i="12"/>
  <c r="U39" i="12"/>
  <c r="I41" i="12"/>
  <c r="K41" i="12"/>
  <c r="K38" i="12" s="1"/>
  <c r="M41" i="12"/>
  <c r="O41" i="12"/>
  <c r="Q41" i="12"/>
  <c r="Q38" i="12" s="1"/>
  <c r="U41" i="12"/>
  <c r="U38" i="12" s="1"/>
  <c r="G42" i="12"/>
  <c r="I53" i="1" s="1"/>
  <c r="I17" i="1" s="1"/>
  <c r="I43" i="12"/>
  <c r="K43" i="12"/>
  <c r="M43" i="12"/>
  <c r="O43" i="12"/>
  <c r="Q43" i="12"/>
  <c r="U43" i="12"/>
  <c r="I44" i="12"/>
  <c r="K44" i="12"/>
  <c r="M44" i="12"/>
  <c r="O44" i="12"/>
  <c r="Q44" i="12"/>
  <c r="U44" i="12"/>
  <c r="I45" i="12"/>
  <c r="K45" i="12"/>
  <c r="M45" i="12"/>
  <c r="O45" i="12"/>
  <c r="Q45" i="12"/>
  <c r="U45" i="12"/>
  <c r="G46" i="12"/>
  <c r="I54" i="1" s="1"/>
  <c r="I19" i="1" s="1"/>
  <c r="I47" i="12"/>
  <c r="K47" i="12"/>
  <c r="M47" i="12"/>
  <c r="O47" i="12"/>
  <c r="Q47" i="12"/>
  <c r="U47" i="12"/>
  <c r="I48" i="12"/>
  <c r="I46" i="12" s="1"/>
  <c r="K48" i="12"/>
  <c r="K46" i="12" s="1"/>
  <c r="M48" i="12"/>
  <c r="O48" i="12"/>
  <c r="Q48" i="12"/>
  <c r="U48" i="12"/>
  <c r="U46" i="12" s="1"/>
  <c r="F40" i="1"/>
  <c r="G40" i="1"/>
  <c r="H40" i="1"/>
  <c r="I40" i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I16" i="1" l="1"/>
  <c r="I21" i="1" s="1"/>
  <c r="G25" i="1" s="1"/>
  <c r="G26" i="1" s="1"/>
  <c r="G29" i="1" s="1"/>
  <c r="I55" i="1"/>
  <c r="M38" i="12"/>
  <c r="K35" i="12"/>
  <c r="U42" i="12"/>
  <c r="O46" i="12"/>
  <c r="K24" i="12"/>
  <c r="M46" i="12"/>
  <c r="O38" i="12"/>
  <c r="O8" i="12"/>
  <c r="Q46" i="12"/>
  <c r="I38" i="12"/>
  <c r="M24" i="12"/>
  <c r="Q8" i="12"/>
  <c r="Q42" i="12"/>
  <c r="I35" i="12"/>
  <c r="O42" i="12"/>
  <c r="U35" i="12"/>
  <c r="U24" i="12"/>
  <c r="K8" i="12"/>
  <c r="Q24" i="12"/>
  <c r="I42" i="12"/>
  <c r="M35" i="12"/>
  <c r="I24" i="12"/>
  <c r="M8" i="12"/>
  <c r="M42" i="12"/>
  <c r="Q35" i="12"/>
  <c r="K42" i="12"/>
  <c r="O35" i="12"/>
  <c r="I8" i="12"/>
  <c r="O24" i="12"/>
  <c r="U8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<sst xmlns="http://schemas.openxmlformats.org/spreadsheetml/2006/main" count="345" uniqueCount="179">
  <si>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</si>
  <si>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</si>
  <si>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</si>
  <si>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</si>
  <si>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</si>
  <si>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</si>
  <si>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</si>
  <si>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</si>
  <si>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</si>
  <si>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</si>
  <si>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</si>
  <si>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</si>
  <si>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</si>
  <si>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</si>
  <si>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</si>
  <si>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</si>
  <si>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</si>
  <si>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</si>
  <si>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</si>
  <si>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</si>
  <si>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</si>
  <si>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</si>
  <si>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</si>
  <si>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</si>
  <si>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</si>
  <si>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</si>
  <si>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</si>
  <si>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</si>
  <si>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</si>
  <si>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</si>
  <si>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</si>
  <si>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</si>
  <si>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</si>
  <si>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</si>
  <si>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</si>
  <si>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</si>
  <si>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</si>
  <si>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</si>
  <si>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</si>
  <si>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</si>
  <si>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</si>
  <si>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</si>
  <si>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</si>
  <si>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Hradec králové</t>
  </si>
  <si>
    <t>Rozpočet:</t>
  </si>
  <si>
    <t>Misto</t>
  </si>
  <si>
    <t>Univerzita Hradec Králové Budova B - IO 04 Přípojka vody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</si>
  <si>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</si>
  <si>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</si>
  <si>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</si>
  <si>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</si>
  <si>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</si>
  <si>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</si>
  <si>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</si>
  <si>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</si>
  <si>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</si>
  <si>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5</t>
  </si>
  <si>
    <t>Komunikace</t>
  </si>
  <si>
    <t>8</t>
  </si>
  <si>
    <t>Trubní vedení</t>
  </si>
  <si>
    <t>97</t>
  </si>
  <si>
    <t>Prorážení otvorů</t>
  </si>
  <si>
    <t>99</t>
  </si>
  <si>
    <t>Staveništní přesun hmot</t>
  </si>
  <si>
    <t>722</t>
  </si>
  <si>
    <t>Vnitřní vodovod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</si>
  <si>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</si>
  <si>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</si>
  <si>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</si>
  <si>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</si>
  <si>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</si>
  <si>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</si>
  <si>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</si>
  <si>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</si>
  <si>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</si>
  <si>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</si>
  <si>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</si>
  <si>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</si>
  <si>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</si>
  <si>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</si>
  <si>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</si>
  <si>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</si>
  <si>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</si>
  <si>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</si>
  <si>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</si>
  <si>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</si>
  <si>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</si>
  <si>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</si>
  <si>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</si>
  <si>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Nhod / MJ</t>
  </si>
  <si>
    <t>Nhod celk.</t>
  </si>
  <si>
    <t>Díl:</t>
  </si>
  <si>
    <t>DIL</t>
  </si>
  <si>
    <t>119000002RAA</t>
  </si>
  <si>
    <t>Dočasné zajištění kabelů ve výkopu, 3 kabely, ztížená vykopávka</t>
  </si>
  <si>
    <t>m</t>
  </si>
  <si>
    <t>POL2_0</t>
  </si>
  <si>
    <t>119000001RAA</t>
  </si>
  <si>
    <t>Dočasné zajištění potrubí ve výkopu, ocelového do DN 200 mm, ztížená vykopávka</t>
  </si>
  <si>
    <t>132200112RAC</t>
  </si>
  <si>
    <t>Hloubení zapaž.rýh šířky.do 200 cm v hornině.1-4, pažení, odvoz 10 km, uložení na skládku</t>
  </si>
  <si>
    <t>m3</t>
  </si>
  <si>
    <t>9*0,8*1,8</t>
  </si>
  <si>
    <t>VV</t>
  </si>
  <si>
    <t>175100020RAC</t>
  </si>
  <si>
    <t>Obsyp potrubí štěrkopískem, dovoz štěrkopísku ze vzdálenosti 10 km</t>
  </si>
  <si>
    <t>9*0,8*0,4</t>
  </si>
  <si>
    <t>174100050RAC</t>
  </si>
  <si>
    <t>Zásyp jam,rýh a šachet štěrkopískem, dovoz štěrkopísku ze vzdálenosti 10 km</t>
  </si>
  <si>
    <t>12,96-0,72-2,88</t>
  </si>
  <si>
    <t>113106111R00</t>
  </si>
  <si>
    <t>Rozebrání dlažeb z mozaiky</t>
  </si>
  <si>
    <t>m2</t>
  </si>
  <si>
    <t>POL1_0</t>
  </si>
  <si>
    <t>113107730R00</t>
  </si>
  <si>
    <t>Odstranění podkladu pl.50 m2,drcené+štět tl.30 cm</t>
  </si>
  <si>
    <t>451572111RK4</t>
  </si>
  <si>
    <t>Lože pod potrubí z kameniva těženého 0 - 4 mm, kraj Královehradecký</t>
  </si>
  <si>
    <t>0,1*0,8*9</t>
  </si>
  <si>
    <t>591211111R00</t>
  </si>
  <si>
    <t>891211111R00</t>
  </si>
  <si>
    <t>Montáž vodovodních šoupátek ve výkopu DN 50</t>
  </si>
  <si>
    <t>kus</t>
  </si>
  <si>
    <t>R01</t>
  </si>
  <si>
    <t>Šoupátko 2510 DN 2" pro dom.příp. - voda</t>
  </si>
  <si>
    <t>POL3_0</t>
  </si>
  <si>
    <t>42291353R</t>
  </si>
  <si>
    <t>Poklop litinový ČSN 504 - šoupátkový</t>
  </si>
  <si>
    <t>R02</t>
  </si>
  <si>
    <t>Pas navrtávací 3510 DN 125 - 50 přírubový, pro vodu</t>
  </si>
  <si>
    <t>R03</t>
  </si>
  <si>
    <t>Souprava zemní tuhá 9000E1 DN 50 1,5m</t>
  </si>
  <si>
    <t>871211121R00</t>
  </si>
  <si>
    <t>Montáž trubek polyetylenových ve výkopu d 63 mm</t>
  </si>
  <si>
    <t>286134319R</t>
  </si>
  <si>
    <t>28653256R</t>
  </si>
  <si>
    <t>Přechodka tlaková PE LD (rPE) dxG d 63/ 2"</t>
  </si>
  <si>
    <t>892233111R00</t>
  </si>
  <si>
    <t>Desinfekce vodovodního potrubí DN 70</t>
  </si>
  <si>
    <t>892241111R00</t>
  </si>
  <si>
    <t>Tlaková zkouška vodovodního potrubí DN 80</t>
  </si>
  <si>
    <t>979071131R00</t>
  </si>
  <si>
    <t>Očištění vybouraných kostek mozaikových, kam. těž.</t>
  </si>
  <si>
    <t>979100011RA0</t>
  </si>
  <si>
    <t>Odvoz suti a vyb.hmot do 10 km, vnitrost. 15 m</t>
  </si>
  <si>
    <t>t</t>
  </si>
  <si>
    <t>998276101R00</t>
  </si>
  <si>
    <t>Přesun hmot, trubní vedení plastová, otevř. výkop</t>
  </si>
  <si>
    <t>20,55558+1,36135+0,10003</t>
  </si>
  <si>
    <t>998225311R00</t>
  </si>
  <si>
    <t>Přesun hmot, oprava komunikací, kryt živič. a bet.</t>
  </si>
  <si>
    <t>722151118R00</t>
  </si>
  <si>
    <t>722237126R00</t>
  </si>
  <si>
    <t>Kohout vod.kul.,2xvnitř.záv. DN 50</t>
  </si>
  <si>
    <t>998722101R00</t>
  </si>
  <si>
    <t>Přesun hmot pro vnitřní vodovod, výšky do 6 m</t>
  </si>
  <si>
    <t>005 24-1020.R</t>
  </si>
  <si>
    <t xml:space="preserve">Geodetické zaměření skutečného provedení  </t>
  </si>
  <si>
    <t>Soubor</t>
  </si>
  <si>
    <t>POL99_0</t>
  </si>
  <si>
    <t>005 24-1010.R</t>
  </si>
  <si>
    <t xml:space="preserve">Dokumentace skutečného provedení </t>
  </si>
  <si>
    <t/>
  </si>
  <si>
    <t>END</t>
  </si>
  <si>
    <t>Cen. soustava / platnost</t>
  </si>
  <si>
    <t>Cenová úroveň</t>
  </si>
  <si>
    <t>RTS 19/ II</t>
  </si>
  <si>
    <t>Vlastní</t>
  </si>
  <si>
    <t>Indiv.</t>
  </si>
  <si>
    <t>Všechny položky vlastní a individuální, atp. (neoznačené cenovou soustavou) obsahují montáž a dodávku, pomocný materiál a veškeré náklady spojené s úplným dokončením prací obsažených v popisu položky a projektové dokumentaci vč. vnitrostaveništního přesunu hmot a mimostaveništní dopravy.</t>
  </si>
  <si>
    <t>Univerzita Hradec Králové Budova B - D.1.4.A.3 - IO 04 Přípojka vody</t>
  </si>
  <si>
    <t xml:space="preserve">Zapravení vozovky v místě napojení přípojky vodovodu, skladba asfaltový beton střednězrnný, asfaltový beton ložný, postřiky spojovací asf. emulzí, obalované kamenivo, štěrk 32/63 + posyp, štěrkodrť 0/63, provedení dle stanoviska TSHK/267/E/19 </t>
  </si>
  <si>
    <t>Potrubí nerez D 54 x 1,5 mm, voda</t>
  </si>
  <si>
    <t>Trubka tlaková PE100 63x3,8 mm PN10, návin 100 m, s ochranným odstranitelným vnějším plaštěm o tloušťce cca 1,6 mm</t>
  </si>
  <si>
    <t>Univerzita Hradec Králové</t>
  </si>
  <si>
    <t>Rokitanského 62</t>
  </si>
  <si>
    <t>Hradec Králové III</t>
  </si>
  <si>
    <t>62690094</t>
  </si>
  <si>
    <t>CZ62690094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</si>
</sst>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0" fillId="5" borderId="48" xfId="0" applyFill="1" applyBorder="1" applyAlignment="1">
      <alignment wrapText="1"/>
    </xf>
    <xf numFmtId="4" fontId="16" fillId="0" borderId="51" xfId="0" applyNumberFormat="1" applyFont="1" applyBorder="1" applyAlignment="1">
      <alignment vertical="top" shrinkToFi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4" fontId="7" fillId="4" borderId="38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0" xfId="0" applyNumberFormat="1" applyAlignment="1">
      <alignment horizontal="left" wrapText="1"/>
    </xf>
    <xf numFmtId="4" fontId="16" fillId="0" borderId="33" xfId="0" applyNumberFormat="1" applyFont="1" applyBorder="1" applyAlignment="1" applyProtection="1">
      <alignment vertical="top" shrinkToFit="1"/>
      <protection locked="0"/>
    </xf>
    <xf numFmtId="4" fontId="0" fillId="3" borderId="38" xfId="0" applyNumberFormat="1" applyFill="1" applyBorder="1" applyAlignment="1" applyProtection="1">
      <alignment vertical="top" shrinkToFit="1"/>
      <protection locked="0"/>
    </xf>
    <xf numFmtId="4" fontId="16" fillId="0" borderId="38" xfId="0" applyNumberFormat="1" applyFont="1" applyBorder="1" applyAlignment="1" applyProtection="1">
      <alignment vertical="top" shrinkToFi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5" t="s">
        <v>39</v>
      </c>
      <c r="B2" s="195"/>
      <c r="C2" s="195"/>
      <c r="D2" s="195"/>
      <c r="E2" s="195"/>
      <c r="F2" s="195"/>
      <c r="G2" s="19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opLeftCell="B1" zoomScaleNormal="100" zoomScaleSheetLayoutView="75" workbookViewId="0">
      <selection activeCell="I7" sqref="I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7" t="s">
        <v>42</v>
      </c>
      <c r="C1" s="228"/>
      <c r="D1" s="228"/>
      <c r="E1" s="228"/>
      <c r="F1" s="228"/>
      <c r="G1" s="228"/>
      <c r="H1" s="228"/>
      <c r="I1" s="228"/>
      <c r="J1" s="229"/>
    </row>
    <row r="2" spans="1:15" ht="23.25" customHeight="1" x14ac:dyDescent="0.2">
      <c r="A2" s="4"/>
      <c r="B2" s="80" t="s">
        <v>40</v>
      </c>
      <c r="C2" s="81"/>
      <c r="D2" s="212" t="s">
        <v>170</v>
      </c>
      <c r="E2" s="213"/>
      <c r="F2" s="213"/>
      <c r="G2" s="213"/>
      <c r="H2" s="213"/>
      <c r="I2" s="213"/>
      <c r="J2" s="214"/>
      <c r="O2" s="2"/>
    </row>
    <row r="3" spans="1:15" ht="23.25" customHeight="1" x14ac:dyDescent="0.2">
      <c r="A3" s="4"/>
      <c r="B3" s="82" t="s">
        <v>45</v>
      </c>
      <c r="C3" s="83"/>
      <c r="D3" s="240" t="s">
        <v>43</v>
      </c>
      <c r="E3" s="241"/>
      <c r="F3" s="241"/>
      <c r="G3" s="241"/>
      <c r="H3" s="241"/>
      <c r="I3" s="241"/>
      <c r="J3" s="242"/>
    </row>
    <row r="4" spans="1:15" ht="23.25" hidden="1" customHeight="1" x14ac:dyDescent="0.2">
      <c r="A4" s="4"/>
      <c r="B4" s="84" t="s">
        <v>44</v>
      </c>
      <c r="C4" s="85"/>
      <c r="D4" s="86"/>
      <c r="E4" s="86"/>
      <c r="F4" s="87"/>
      <c r="G4" s="88"/>
      <c r="H4" s="87"/>
      <c r="I4" s="88"/>
      <c r="J4" s="89"/>
    </row>
    <row r="5" spans="1:15" ht="24" customHeight="1" x14ac:dyDescent="0.2">
      <c r="A5" s="4"/>
      <c r="B5" s="47" t="s">
        <v>21</v>
      </c>
      <c r="C5" s="5"/>
      <c r="D5" s="193" t="s">
        <v>174</v>
      </c>
      <c r="E5" s="26"/>
      <c r="F5" s="26"/>
      <c r="G5" s="26"/>
      <c r="H5" s="28" t="s">
        <v>33</v>
      </c>
      <c r="I5" s="90" t="s">
        <v>177</v>
      </c>
      <c r="J5" s="11"/>
    </row>
    <row r="6" spans="1:15" ht="15.75" customHeight="1" x14ac:dyDescent="0.2">
      <c r="A6" s="4"/>
      <c r="B6" s="41"/>
      <c r="C6" s="26"/>
      <c r="D6" s="193" t="s">
        <v>175</v>
      </c>
      <c r="E6" s="26"/>
      <c r="F6" s="26"/>
      <c r="G6" s="26"/>
      <c r="H6" s="28" t="s">
        <v>34</v>
      </c>
      <c r="I6" s="90" t="s">
        <v>178</v>
      </c>
      <c r="J6" s="11"/>
    </row>
    <row r="7" spans="1:15" ht="15.75" customHeight="1" x14ac:dyDescent="0.2">
      <c r="A7" s="4"/>
      <c r="B7" s="42"/>
      <c r="C7" s="91"/>
      <c r="D7" s="194" t="s">
        <v>176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19"/>
      <c r="E11" s="219"/>
      <c r="F11" s="219"/>
      <c r="G11" s="219"/>
      <c r="H11" s="28" t="s">
        <v>33</v>
      </c>
      <c r="I11" s="90"/>
      <c r="J11" s="11"/>
    </row>
    <row r="12" spans="1:15" ht="15.75" customHeight="1" x14ac:dyDescent="0.2">
      <c r="A12" s="4"/>
      <c r="B12" s="41"/>
      <c r="C12" s="26"/>
      <c r="D12" s="238"/>
      <c r="E12" s="238"/>
      <c r="F12" s="238"/>
      <c r="G12" s="238"/>
      <c r="H12" s="28" t="s">
        <v>34</v>
      </c>
      <c r="I12" s="90"/>
      <c r="J12" s="11"/>
    </row>
    <row r="13" spans="1:15" ht="15.75" customHeight="1" x14ac:dyDescent="0.2">
      <c r="A13" s="4"/>
      <c r="B13" s="42"/>
      <c r="C13" s="91"/>
      <c r="D13" s="239"/>
      <c r="E13" s="239"/>
      <c r="F13" s="239"/>
      <c r="G13" s="239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8"/>
      <c r="F15" s="218"/>
      <c r="G15" s="236"/>
      <c r="H15" s="236"/>
      <c r="I15" s="236" t="s">
        <v>28</v>
      </c>
      <c r="J15" s="237"/>
    </row>
    <row r="16" spans="1:15" ht="23.25" customHeight="1" x14ac:dyDescent="0.2">
      <c r="A16" s="138" t="s">
        <v>23</v>
      </c>
      <c r="B16" s="139" t="s">
        <v>23</v>
      </c>
      <c r="C16" s="58"/>
      <c r="D16" s="59"/>
      <c r="E16" s="215"/>
      <c r="F16" s="216"/>
      <c r="G16" s="215"/>
      <c r="H16" s="216"/>
      <c r="I16" s="215">
        <f>SUM(I47:J52)</f>
        <v>0</v>
      </c>
      <c r="J16" s="217"/>
    </row>
    <row r="17" spans="1:10" ht="23.25" customHeight="1" x14ac:dyDescent="0.2">
      <c r="A17" s="138" t="s">
        <v>24</v>
      </c>
      <c r="B17" s="139" t="s">
        <v>24</v>
      </c>
      <c r="C17" s="58"/>
      <c r="D17" s="59"/>
      <c r="E17" s="215"/>
      <c r="F17" s="216"/>
      <c r="G17" s="215"/>
      <c r="H17" s="216"/>
      <c r="I17" s="215">
        <f>I53</f>
        <v>0</v>
      </c>
      <c r="J17" s="217"/>
    </row>
    <row r="18" spans="1:10" ht="23.25" customHeight="1" x14ac:dyDescent="0.2">
      <c r="A18" s="138" t="s">
        <v>25</v>
      </c>
      <c r="B18" s="139" t="s">
        <v>25</v>
      </c>
      <c r="C18" s="58"/>
      <c r="D18" s="59"/>
      <c r="E18" s="215"/>
      <c r="F18" s="216"/>
      <c r="G18" s="215"/>
      <c r="H18" s="216"/>
      <c r="I18" s="215">
        <v>0</v>
      </c>
      <c r="J18" s="217"/>
    </row>
    <row r="19" spans="1:10" ht="23.25" customHeight="1" x14ac:dyDescent="0.2">
      <c r="A19" s="138" t="s">
        <v>66</v>
      </c>
      <c r="B19" s="139" t="s">
        <v>26</v>
      </c>
      <c r="C19" s="58"/>
      <c r="D19" s="59"/>
      <c r="E19" s="215"/>
      <c r="F19" s="216"/>
      <c r="G19" s="215"/>
      <c r="H19" s="216"/>
      <c r="I19" s="215">
        <f>I54</f>
        <v>0</v>
      </c>
      <c r="J19" s="217"/>
    </row>
    <row r="20" spans="1:10" ht="23.25" customHeight="1" x14ac:dyDescent="0.2">
      <c r="A20" s="138" t="s">
        <v>67</v>
      </c>
      <c r="B20" s="139" t="s">
        <v>27</v>
      </c>
      <c r="C20" s="58"/>
      <c r="D20" s="59"/>
      <c r="E20" s="215"/>
      <c r="F20" s="216"/>
      <c r="G20" s="215"/>
      <c r="H20" s="216"/>
      <c r="I20" s="215">
        <v>0</v>
      </c>
      <c r="J20" s="217"/>
    </row>
    <row r="21" spans="1:10" ht="23.25" customHeight="1" x14ac:dyDescent="0.2">
      <c r="A21" s="4"/>
      <c r="B21" s="74" t="s">
        <v>28</v>
      </c>
      <c r="C21" s="75"/>
      <c r="D21" s="76"/>
      <c r="E21" s="225"/>
      <c r="F21" s="234"/>
      <c r="G21" s="225"/>
      <c r="H21" s="234"/>
      <c r="I21" s="225">
        <f>SUM(I16:J20)</f>
        <v>0</v>
      </c>
      <c r="J21" s="226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3">
        <v>0</v>
      </c>
      <c r="H23" s="224"/>
      <c r="I23" s="224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1">
        <v>0</v>
      </c>
      <c r="H24" s="222"/>
      <c r="I24" s="222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3">
        <f>I21</f>
        <v>0</v>
      </c>
      <c r="H25" s="224"/>
      <c r="I25" s="224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0">
        <f>ZakladDPHZakl*0.21</f>
        <v>0</v>
      </c>
      <c r="H26" s="231"/>
      <c r="I26" s="231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2">
        <v>0</v>
      </c>
      <c r="H27" s="232"/>
      <c r="I27" s="232"/>
      <c r="J27" s="63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33">
        <v>102390.23</v>
      </c>
      <c r="H28" s="235"/>
      <c r="I28" s="235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33">
        <f>ZakladDPHZakl+DPHZakl+(Zaokrouhleni)</f>
        <v>0</v>
      </c>
      <c r="H29" s="233"/>
      <c r="I29" s="233"/>
      <c r="J29" s="117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43937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0" t="s">
        <v>2</v>
      </c>
      <c r="E35" s="220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47</v>
      </c>
      <c r="C39" s="203" t="s">
        <v>46</v>
      </c>
      <c r="D39" s="204"/>
      <c r="E39" s="204"/>
      <c r="F39" s="106">
        <v>0</v>
      </c>
      <c r="G39" s="107">
        <v>102390.23</v>
      </c>
      <c r="H39" s="108">
        <v>21502</v>
      </c>
      <c r="I39" s="108">
        <v>123892.23</v>
      </c>
      <c r="J39" s="102">
        <f>IF(CenaCelkemVypocet=0,"",I39/CenaCelkemVypocet*100)</f>
        <v>100</v>
      </c>
    </row>
    <row r="40" spans="1:10" ht="25.5" hidden="1" customHeight="1" x14ac:dyDescent="0.2">
      <c r="A40" s="95"/>
      <c r="B40" s="205" t="s">
        <v>48</v>
      </c>
      <c r="C40" s="206"/>
      <c r="D40" s="206"/>
      <c r="E40" s="207"/>
      <c r="F40" s="109">
        <f>SUMIF(A39:A39,"=1",F39:F39)</f>
        <v>0</v>
      </c>
      <c r="G40" s="110">
        <f>SUMIF(A39:A39,"=1",G39:G39)</f>
        <v>102390.23</v>
      </c>
      <c r="H40" s="110">
        <f>SUMIF(A39:A39,"=1",H39:H39)</f>
        <v>21502</v>
      </c>
      <c r="I40" s="110">
        <f>SUMIF(A39:A39,"=1",I39:I39)</f>
        <v>123892.23</v>
      </c>
      <c r="J40" s="96">
        <f>SUMIF(A39:A39,"=1",J39:J39)</f>
        <v>100</v>
      </c>
    </row>
    <row r="44" spans="1:10" ht="15.75" x14ac:dyDescent="0.25">
      <c r="B44" s="118" t="s">
        <v>50</v>
      </c>
    </row>
    <row r="46" spans="1:10" ht="25.5" customHeight="1" x14ac:dyDescent="0.2">
      <c r="A46" s="119"/>
      <c r="B46" s="123" t="s">
        <v>16</v>
      </c>
      <c r="C46" s="123" t="s">
        <v>5</v>
      </c>
      <c r="D46" s="124"/>
      <c r="E46" s="124"/>
      <c r="F46" s="127" t="s">
        <v>51</v>
      </c>
      <c r="G46" s="127"/>
      <c r="H46" s="127"/>
      <c r="I46" s="208" t="s">
        <v>28</v>
      </c>
      <c r="J46" s="208"/>
    </row>
    <row r="47" spans="1:10" ht="25.5" customHeight="1" x14ac:dyDescent="0.2">
      <c r="A47" s="120"/>
      <c r="B47" s="128" t="s">
        <v>52</v>
      </c>
      <c r="C47" s="210" t="s">
        <v>53</v>
      </c>
      <c r="D47" s="211"/>
      <c r="E47" s="211"/>
      <c r="F47" s="130" t="s">
        <v>23</v>
      </c>
      <c r="G47" s="131"/>
      <c r="H47" s="131"/>
      <c r="I47" s="209">
        <f>'Rozpočet Pol'!G8</f>
        <v>0</v>
      </c>
      <c r="J47" s="209"/>
    </row>
    <row r="48" spans="1:10" ht="25.5" customHeight="1" x14ac:dyDescent="0.2">
      <c r="A48" s="120"/>
      <c r="B48" s="122" t="s">
        <v>54</v>
      </c>
      <c r="C48" s="198" t="s">
        <v>55</v>
      </c>
      <c r="D48" s="199"/>
      <c r="E48" s="199"/>
      <c r="F48" s="132" t="s">
        <v>23</v>
      </c>
      <c r="G48" s="133"/>
      <c r="H48" s="133"/>
      <c r="I48" s="197">
        <f>'Rozpočet Pol'!G19</f>
        <v>0</v>
      </c>
      <c r="J48" s="197"/>
    </row>
    <row r="49" spans="1:10" ht="25.5" customHeight="1" x14ac:dyDescent="0.2">
      <c r="A49" s="120"/>
      <c r="B49" s="122" t="s">
        <v>56</v>
      </c>
      <c r="C49" s="198" t="s">
        <v>57</v>
      </c>
      <c r="D49" s="199"/>
      <c r="E49" s="199"/>
      <c r="F49" s="132" t="s">
        <v>23</v>
      </c>
      <c r="G49" s="133"/>
      <c r="H49" s="133"/>
      <c r="I49" s="197">
        <f>'Rozpočet Pol'!G22</f>
        <v>0</v>
      </c>
      <c r="J49" s="197"/>
    </row>
    <row r="50" spans="1:10" ht="25.5" customHeight="1" x14ac:dyDescent="0.2">
      <c r="A50" s="120"/>
      <c r="B50" s="122" t="s">
        <v>58</v>
      </c>
      <c r="C50" s="198" t="s">
        <v>59</v>
      </c>
      <c r="D50" s="199"/>
      <c r="E50" s="199"/>
      <c r="F50" s="132" t="s">
        <v>23</v>
      </c>
      <c r="G50" s="133"/>
      <c r="H50" s="133"/>
      <c r="I50" s="197">
        <f>'Rozpočet Pol'!G24</f>
        <v>0</v>
      </c>
      <c r="J50" s="197"/>
    </row>
    <row r="51" spans="1:10" ht="25.5" customHeight="1" x14ac:dyDescent="0.2">
      <c r="A51" s="120"/>
      <c r="B51" s="122" t="s">
        <v>60</v>
      </c>
      <c r="C51" s="198" t="s">
        <v>61</v>
      </c>
      <c r="D51" s="199"/>
      <c r="E51" s="199"/>
      <c r="F51" s="132" t="s">
        <v>23</v>
      </c>
      <c r="G51" s="133"/>
      <c r="H51" s="133"/>
      <c r="I51" s="197">
        <f>'Rozpočet Pol'!G35</f>
        <v>0</v>
      </c>
      <c r="J51" s="197"/>
    </row>
    <row r="52" spans="1:10" ht="25.5" customHeight="1" x14ac:dyDescent="0.2">
      <c r="A52" s="120"/>
      <c r="B52" s="122" t="s">
        <v>62</v>
      </c>
      <c r="C52" s="198" t="s">
        <v>63</v>
      </c>
      <c r="D52" s="199"/>
      <c r="E52" s="199"/>
      <c r="F52" s="132" t="s">
        <v>23</v>
      </c>
      <c r="G52" s="133"/>
      <c r="H52" s="133"/>
      <c r="I52" s="197">
        <f>'Rozpočet Pol'!G38</f>
        <v>0</v>
      </c>
      <c r="J52" s="197"/>
    </row>
    <row r="53" spans="1:10" ht="25.5" customHeight="1" x14ac:dyDescent="0.2">
      <c r="A53" s="120"/>
      <c r="B53" s="122" t="s">
        <v>64</v>
      </c>
      <c r="C53" s="198" t="s">
        <v>65</v>
      </c>
      <c r="D53" s="199"/>
      <c r="E53" s="199"/>
      <c r="F53" s="132" t="s">
        <v>24</v>
      </c>
      <c r="G53" s="133"/>
      <c r="H53" s="133"/>
      <c r="I53" s="197">
        <f>'Rozpočet Pol'!G42</f>
        <v>0</v>
      </c>
      <c r="J53" s="197"/>
    </row>
    <row r="54" spans="1:10" ht="25.5" customHeight="1" x14ac:dyDescent="0.2">
      <c r="A54" s="120"/>
      <c r="B54" s="129" t="s">
        <v>66</v>
      </c>
      <c r="C54" s="201" t="s">
        <v>26</v>
      </c>
      <c r="D54" s="202"/>
      <c r="E54" s="202"/>
      <c r="F54" s="134" t="s">
        <v>66</v>
      </c>
      <c r="G54" s="135"/>
      <c r="H54" s="135"/>
      <c r="I54" s="200">
        <f>'Rozpočet Pol'!G46</f>
        <v>0</v>
      </c>
      <c r="J54" s="200"/>
    </row>
    <row r="55" spans="1:10" ht="25.5" customHeight="1" x14ac:dyDescent="0.2">
      <c r="A55" s="121"/>
      <c r="B55" s="125" t="s">
        <v>1</v>
      </c>
      <c r="C55" s="125"/>
      <c r="D55" s="126"/>
      <c r="E55" s="126"/>
      <c r="F55" s="136"/>
      <c r="G55" s="137"/>
      <c r="H55" s="137"/>
      <c r="I55" s="196">
        <f>SUM(I47:I54)</f>
        <v>0</v>
      </c>
      <c r="J55" s="196"/>
    </row>
    <row r="56" spans="1:10" x14ac:dyDescent="0.2">
      <c r="F56" s="93"/>
      <c r="G56" s="94"/>
      <c r="H56" s="93"/>
      <c r="I56" s="94"/>
      <c r="J56" s="94"/>
    </row>
    <row r="57" spans="1:10" x14ac:dyDescent="0.2">
      <c r="F57" s="93"/>
      <c r="G57" s="94"/>
      <c r="H57" s="93"/>
      <c r="I57" s="94"/>
      <c r="J57" s="94"/>
    </row>
    <row r="58" spans="1:10" x14ac:dyDescent="0.2">
      <c r="F58" s="93"/>
      <c r="G58" s="94"/>
      <c r="H58" s="93"/>
      <c r="I58" s="94"/>
      <c r="J58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5:J55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79" t="s">
        <v>41</v>
      </c>
      <c r="B2" s="78"/>
      <c r="C2" s="245"/>
      <c r="D2" s="245"/>
      <c r="E2" s="245"/>
      <c r="F2" s="245"/>
      <c r="G2" s="246"/>
    </row>
    <row r="3" spans="1:7" ht="24.95" hidden="1" customHeight="1" x14ac:dyDescent="0.2">
      <c r="A3" s="79" t="s">
        <v>7</v>
      </c>
      <c r="B3" s="78"/>
      <c r="C3" s="245"/>
      <c r="D3" s="245"/>
      <c r="E3" s="245"/>
      <c r="F3" s="245"/>
      <c r="G3" s="246"/>
    </row>
    <row r="4" spans="1:7" ht="24.95" hidden="1" customHeight="1" x14ac:dyDescent="0.2">
      <c r="A4" s="79" t="s">
        <v>8</v>
      </c>
      <c r="B4" s="78"/>
      <c r="C4" s="245"/>
      <c r="D4" s="245"/>
      <c r="E4" s="245"/>
      <c r="F4" s="245"/>
      <c r="G4" s="246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F50"/>
  <sheetViews>
    <sheetView tabSelected="1" zoomScaleNormal="100" workbookViewId="0">
      <selection activeCell="C3" sqref="C3:G3"/>
    </sheetView>
  </sheetViews>
  <sheetFormatPr defaultRowHeight="12.75" outlineLevelRow="1" x14ac:dyDescent="0.2"/>
  <cols>
    <col min="1" max="1" width="4.28515625" customWidth="1"/>
    <col min="2" max="2" width="14.42578125" style="92" customWidth="1"/>
    <col min="3" max="3" width="38.28515625" style="92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13" width="9.140625" hidden="1" customWidth="1"/>
    <col min="14" max="17" width="0" hidden="1" customWidth="1"/>
    <col min="18" max="19" width="9.140625" customWidth="1"/>
    <col min="20" max="21" width="9.140625" hidden="1" customWidth="1"/>
    <col min="27" max="37" width="0" hidden="1" customWidth="1"/>
  </cols>
  <sheetData>
    <row r="1" spans="1:58" ht="15.75" customHeight="1" x14ac:dyDescent="0.25">
      <c r="A1" s="247" t="s">
        <v>6</v>
      </c>
      <c r="B1" s="247"/>
      <c r="C1" s="247"/>
      <c r="D1" s="247"/>
      <c r="E1" s="247"/>
      <c r="F1" s="247"/>
      <c r="G1" s="247"/>
      <c r="AC1" t="s">
        <v>69</v>
      </c>
    </row>
    <row r="2" spans="1:58" ht="25.15" customHeight="1" x14ac:dyDescent="0.2">
      <c r="A2" s="142" t="s">
        <v>68</v>
      </c>
      <c r="B2" s="140"/>
      <c r="C2" s="248" t="s">
        <v>170</v>
      </c>
      <c r="D2" s="249"/>
      <c r="E2" s="249"/>
      <c r="F2" s="249"/>
      <c r="G2" s="250"/>
      <c r="AC2" t="s">
        <v>70</v>
      </c>
    </row>
    <row r="3" spans="1:58" ht="25.15" customHeight="1" x14ac:dyDescent="0.2">
      <c r="A3" s="143" t="s">
        <v>7</v>
      </c>
      <c r="B3" s="141"/>
      <c r="C3" s="251" t="s">
        <v>43</v>
      </c>
      <c r="D3" s="252"/>
      <c r="E3" s="252"/>
      <c r="F3" s="252"/>
      <c r="G3" s="253"/>
      <c r="AC3" t="s">
        <v>71</v>
      </c>
    </row>
    <row r="4" spans="1:58" ht="25.15" hidden="1" customHeight="1" x14ac:dyDescent="0.2">
      <c r="A4" s="143" t="s">
        <v>8</v>
      </c>
      <c r="B4" s="141"/>
      <c r="C4" s="251"/>
      <c r="D4" s="252"/>
      <c r="E4" s="252"/>
      <c r="F4" s="252"/>
      <c r="G4" s="253"/>
      <c r="AC4" t="s">
        <v>72</v>
      </c>
    </row>
    <row r="5" spans="1:58" hidden="1" x14ac:dyDescent="0.2">
      <c r="A5" s="144" t="s">
        <v>73</v>
      </c>
      <c r="B5" s="145"/>
      <c r="C5" s="146"/>
      <c r="D5" s="147"/>
      <c r="E5" s="147"/>
      <c r="F5" s="147"/>
      <c r="G5" s="148"/>
      <c r="AC5" t="s">
        <v>74</v>
      </c>
    </row>
    <row r="7" spans="1:58" ht="38.25" x14ac:dyDescent="0.2">
      <c r="A7" s="153" t="s">
        <v>75</v>
      </c>
      <c r="B7" s="154" t="s">
        <v>76</v>
      </c>
      <c r="C7" s="154" t="s">
        <v>77</v>
      </c>
      <c r="D7" s="153" t="s">
        <v>78</v>
      </c>
      <c r="E7" s="153" t="s">
        <v>79</v>
      </c>
      <c r="F7" s="149" t="s">
        <v>80</v>
      </c>
      <c r="G7" s="171" t="s">
        <v>28</v>
      </c>
      <c r="H7" s="172" t="s">
        <v>29</v>
      </c>
      <c r="I7" s="172" t="s">
        <v>81</v>
      </c>
      <c r="J7" s="172" t="s">
        <v>30</v>
      </c>
      <c r="K7" s="172" t="s">
        <v>82</v>
      </c>
      <c r="L7" s="172" t="s">
        <v>83</v>
      </c>
      <c r="M7" s="172" t="s">
        <v>84</v>
      </c>
      <c r="N7" s="172" t="s">
        <v>85</v>
      </c>
      <c r="O7" s="172" t="s">
        <v>86</v>
      </c>
      <c r="P7" s="172" t="s">
        <v>87</v>
      </c>
      <c r="Q7" s="172" t="s">
        <v>88</v>
      </c>
      <c r="R7" s="191" t="s">
        <v>164</v>
      </c>
      <c r="S7" s="191" t="s">
        <v>165</v>
      </c>
      <c r="T7" s="172" t="s">
        <v>89</v>
      </c>
      <c r="U7" s="156" t="s">
        <v>90</v>
      </c>
    </row>
    <row r="8" spans="1:58" x14ac:dyDescent="0.2">
      <c r="A8" s="173" t="s">
        <v>91</v>
      </c>
      <c r="B8" s="174" t="s">
        <v>52</v>
      </c>
      <c r="C8" s="175" t="s">
        <v>53</v>
      </c>
      <c r="D8" s="176"/>
      <c r="E8" s="177"/>
      <c r="F8" s="178"/>
      <c r="G8" s="178">
        <f>SUMIF(AC9:AC18,"&lt;&gt;NOR",G9:G18)</f>
        <v>0</v>
      </c>
      <c r="H8" s="178"/>
      <c r="I8" s="178">
        <f>SUM(I9:I18)</f>
        <v>6798.51</v>
      </c>
      <c r="J8" s="178"/>
      <c r="K8" s="178">
        <f>SUM(K9:K18)</f>
        <v>38367.29</v>
      </c>
      <c r="L8" s="178"/>
      <c r="M8" s="178">
        <f>SUM(M9:M18)</f>
        <v>0</v>
      </c>
      <c r="N8" s="155"/>
      <c r="O8" s="155">
        <f>SUM(O9:O18)</f>
        <v>20.555579999999999</v>
      </c>
      <c r="P8" s="155"/>
      <c r="Q8" s="155">
        <f>SUM(Q9:Q18)</f>
        <v>14.004000000000001</v>
      </c>
      <c r="R8" s="155"/>
      <c r="S8" s="155"/>
      <c r="T8" s="173"/>
      <c r="U8" s="155">
        <f>SUM(U9:U18)</f>
        <v>77.7</v>
      </c>
      <c r="AC8" t="s">
        <v>92</v>
      </c>
    </row>
    <row r="9" spans="1:58" ht="22.5" outlineLevel="1" x14ac:dyDescent="0.2">
      <c r="A9" s="151">
        <v>1</v>
      </c>
      <c r="B9" s="157" t="s">
        <v>93</v>
      </c>
      <c r="C9" s="186" t="s">
        <v>94</v>
      </c>
      <c r="D9" s="159" t="s">
        <v>95</v>
      </c>
      <c r="E9" s="166">
        <v>2</v>
      </c>
      <c r="F9" s="255">
        <v>0</v>
      </c>
      <c r="G9" s="169">
        <f>E9*F9</f>
        <v>0</v>
      </c>
      <c r="H9" s="169">
        <v>84.47</v>
      </c>
      <c r="I9" s="169">
        <f>ROUND(E9*H9,2)</f>
        <v>168.94</v>
      </c>
      <c r="J9" s="169">
        <v>1194.53</v>
      </c>
      <c r="K9" s="169">
        <f>ROUND(E9*J9,2)</f>
        <v>2389.06</v>
      </c>
      <c r="L9" s="169">
        <v>21</v>
      </c>
      <c r="M9" s="169">
        <f>G9*(1+L9/100)</f>
        <v>0</v>
      </c>
      <c r="N9" s="160">
        <v>2.478E-2</v>
      </c>
      <c r="O9" s="160">
        <f>ROUND(E9*N9,5)</f>
        <v>4.956E-2</v>
      </c>
      <c r="P9" s="160">
        <v>0</v>
      </c>
      <c r="Q9" s="160">
        <f>ROUND(E9*P9,5)</f>
        <v>0</v>
      </c>
      <c r="R9" s="192" t="s">
        <v>166</v>
      </c>
      <c r="S9" s="192" t="s">
        <v>166</v>
      </c>
      <c r="T9" s="161">
        <v>3.6429999999999998</v>
      </c>
      <c r="U9" s="160">
        <f>ROUND(E9*T9,2)</f>
        <v>7.29</v>
      </c>
      <c r="V9" s="150"/>
      <c r="W9" s="150"/>
      <c r="X9" s="150"/>
      <c r="Y9" s="150"/>
      <c r="Z9" s="150"/>
      <c r="AA9" s="150"/>
      <c r="AB9" s="150"/>
      <c r="AC9" s="150" t="s">
        <v>96</v>
      </c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</row>
    <row r="10" spans="1:58" ht="22.5" outlineLevel="1" x14ac:dyDescent="0.2">
      <c r="A10" s="151">
        <v>2</v>
      </c>
      <c r="B10" s="157" t="s">
        <v>97</v>
      </c>
      <c r="C10" s="186" t="s">
        <v>98</v>
      </c>
      <c r="D10" s="159" t="s">
        <v>95</v>
      </c>
      <c r="E10" s="166">
        <v>4</v>
      </c>
      <c r="F10" s="255">
        <v>0</v>
      </c>
      <c r="G10" s="169">
        <f>E10*F10</f>
        <v>0</v>
      </c>
      <c r="H10" s="169">
        <v>103.68</v>
      </c>
      <c r="I10" s="169">
        <f>ROUND(E10*H10,2)</f>
        <v>414.72</v>
      </c>
      <c r="J10" s="169">
        <v>1246.32</v>
      </c>
      <c r="K10" s="169">
        <f>ROUND(E10*J10,2)</f>
        <v>4985.28</v>
      </c>
      <c r="L10" s="169">
        <v>21</v>
      </c>
      <c r="M10" s="169">
        <f>G10*(1+L10/100)</f>
        <v>0</v>
      </c>
      <c r="N10" s="160">
        <v>8.6899999999999998E-3</v>
      </c>
      <c r="O10" s="160">
        <f>ROUND(E10*N10,5)</f>
        <v>3.4759999999999999E-2</v>
      </c>
      <c r="P10" s="160">
        <v>0</v>
      </c>
      <c r="Q10" s="160">
        <f>ROUND(E10*P10,5)</f>
        <v>0</v>
      </c>
      <c r="R10" s="160" t="s">
        <v>166</v>
      </c>
      <c r="S10" s="160" t="s">
        <v>166</v>
      </c>
      <c r="T10" s="161">
        <v>3.7989999999999999</v>
      </c>
      <c r="U10" s="160">
        <f>ROUND(E10*T10,2)</f>
        <v>15.2</v>
      </c>
      <c r="V10" s="150"/>
      <c r="W10" s="150"/>
      <c r="X10" s="150"/>
      <c r="Y10" s="150"/>
      <c r="Z10" s="150"/>
      <c r="AA10" s="150"/>
      <c r="AB10" s="150"/>
      <c r="AC10" s="150" t="s">
        <v>96</v>
      </c>
      <c r="AD10" s="150"/>
      <c r="AE10" s="150"/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</row>
    <row r="11" spans="1:58" ht="22.5" outlineLevel="1" x14ac:dyDescent="0.2">
      <c r="A11" s="151">
        <v>3</v>
      </c>
      <c r="B11" s="157" t="s">
        <v>99</v>
      </c>
      <c r="C11" s="186" t="s">
        <v>100</v>
      </c>
      <c r="D11" s="159" t="s">
        <v>101</v>
      </c>
      <c r="E11" s="166">
        <v>12.96</v>
      </c>
      <c r="F11" s="255">
        <v>0</v>
      </c>
      <c r="G11" s="169">
        <f>E11*F11</f>
        <v>0</v>
      </c>
      <c r="H11" s="169">
        <v>30.93</v>
      </c>
      <c r="I11" s="169">
        <f>ROUND(E11*H11,2)</f>
        <v>400.85</v>
      </c>
      <c r="J11" s="169">
        <v>1256.07</v>
      </c>
      <c r="K11" s="169">
        <f>ROUND(E11*J11,2)</f>
        <v>16278.67</v>
      </c>
      <c r="L11" s="169">
        <v>21</v>
      </c>
      <c r="M11" s="169">
        <f>G11*(1+L11/100)</f>
        <v>0</v>
      </c>
      <c r="N11" s="160">
        <v>2.3500000000000001E-3</v>
      </c>
      <c r="O11" s="160">
        <f>ROUND(E11*N11,5)</f>
        <v>3.0460000000000001E-2</v>
      </c>
      <c r="P11" s="160">
        <v>0</v>
      </c>
      <c r="Q11" s="160">
        <f>ROUND(E11*P11,5)</f>
        <v>0</v>
      </c>
      <c r="R11" s="160" t="s">
        <v>166</v>
      </c>
      <c r="S11" s="160" t="s">
        <v>166</v>
      </c>
      <c r="T11" s="161">
        <v>2.3736999999999999</v>
      </c>
      <c r="U11" s="160">
        <f>ROUND(E11*T11,2)</f>
        <v>30.76</v>
      </c>
      <c r="V11" s="150"/>
      <c r="W11" s="150"/>
      <c r="X11" s="150"/>
      <c r="Y11" s="150"/>
      <c r="Z11" s="150"/>
      <c r="AA11" s="150"/>
      <c r="AB11" s="150"/>
      <c r="AC11" s="150" t="s">
        <v>96</v>
      </c>
      <c r="AD11" s="150"/>
      <c r="AE11" s="150"/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</row>
    <row r="12" spans="1:58" outlineLevel="1" x14ac:dyDescent="0.2">
      <c r="A12" s="151"/>
      <c r="B12" s="157"/>
      <c r="C12" s="187" t="s">
        <v>102</v>
      </c>
      <c r="D12" s="162"/>
      <c r="E12" s="167">
        <v>12.96</v>
      </c>
      <c r="F12" s="255"/>
      <c r="G12" s="169"/>
      <c r="H12" s="169"/>
      <c r="I12" s="169"/>
      <c r="J12" s="169"/>
      <c r="K12" s="169"/>
      <c r="L12" s="169"/>
      <c r="M12" s="169"/>
      <c r="N12" s="160"/>
      <c r="O12" s="160"/>
      <c r="P12" s="160"/>
      <c r="Q12" s="160"/>
      <c r="R12" s="160"/>
      <c r="S12" s="160"/>
      <c r="T12" s="161"/>
      <c r="U12" s="160"/>
      <c r="V12" s="150"/>
      <c r="W12" s="150"/>
      <c r="X12" s="150"/>
      <c r="Y12" s="150"/>
      <c r="Z12" s="150"/>
      <c r="AA12" s="150"/>
      <c r="AB12" s="150"/>
      <c r="AC12" s="150" t="s">
        <v>103</v>
      </c>
      <c r="AD12" s="150">
        <v>0</v>
      </c>
      <c r="AE12" s="150"/>
      <c r="AF12" s="150"/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</row>
    <row r="13" spans="1:58" ht="22.5" outlineLevel="1" x14ac:dyDescent="0.2">
      <c r="A13" s="151">
        <v>4</v>
      </c>
      <c r="B13" s="157" t="s">
        <v>104</v>
      </c>
      <c r="C13" s="186" t="s">
        <v>105</v>
      </c>
      <c r="D13" s="159" t="s">
        <v>101</v>
      </c>
      <c r="E13" s="166">
        <v>2.8800000000000008</v>
      </c>
      <c r="F13" s="255">
        <v>0</v>
      </c>
      <c r="G13" s="169">
        <f>E13*F13</f>
        <v>0</v>
      </c>
      <c r="H13" s="169">
        <v>449</v>
      </c>
      <c r="I13" s="169">
        <f>ROUND(E13*H13,2)</f>
        <v>1293.1199999999999</v>
      </c>
      <c r="J13" s="169">
        <v>746</v>
      </c>
      <c r="K13" s="169">
        <f>ROUND(E13*J13,2)</f>
        <v>2148.48</v>
      </c>
      <c r="L13" s="169">
        <v>21</v>
      </c>
      <c r="M13" s="169">
        <f>G13*(1+L13/100)</f>
        <v>0</v>
      </c>
      <c r="N13" s="160">
        <v>1.67</v>
      </c>
      <c r="O13" s="160">
        <f>ROUND(E13*N13,5)</f>
        <v>4.8095999999999997</v>
      </c>
      <c r="P13" s="160">
        <v>0</v>
      </c>
      <c r="Q13" s="160">
        <f>ROUND(E13*P13,5)</f>
        <v>0</v>
      </c>
      <c r="R13" s="160" t="s">
        <v>166</v>
      </c>
      <c r="S13" s="160" t="s">
        <v>166</v>
      </c>
      <c r="T13" s="161">
        <v>1.5980000000000001</v>
      </c>
      <c r="U13" s="160">
        <f>ROUND(E13*T13,2)</f>
        <v>4.5999999999999996</v>
      </c>
      <c r="V13" s="150"/>
      <c r="W13" s="150"/>
      <c r="X13" s="150"/>
      <c r="Y13" s="150"/>
      <c r="Z13" s="150"/>
      <c r="AA13" s="150"/>
      <c r="AB13" s="150"/>
      <c r="AC13" s="150" t="s">
        <v>96</v>
      </c>
      <c r="AD13" s="150"/>
      <c r="AE13" s="150"/>
      <c r="AF13" s="150"/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</row>
    <row r="14" spans="1:58" outlineLevel="1" x14ac:dyDescent="0.2">
      <c r="A14" s="151"/>
      <c r="B14" s="157"/>
      <c r="C14" s="187" t="s">
        <v>106</v>
      </c>
      <c r="D14" s="162"/>
      <c r="E14" s="167">
        <v>2.88</v>
      </c>
      <c r="F14" s="255"/>
      <c r="G14" s="169"/>
      <c r="H14" s="169"/>
      <c r="I14" s="169"/>
      <c r="J14" s="169"/>
      <c r="K14" s="169"/>
      <c r="L14" s="169"/>
      <c r="M14" s="169"/>
      <c r="N14" s="160"/>
      <c r="O14" s="160"/>
      <c r="P14" s="160"/>
      <c r="Q14" s="160"/>
      <c r="R14" s="160"/>
      <c r="S14" s="160"/>
      <c r="T14" s="161"/>
      <c r="U14" s="160"/>
      <c r="V14" s="150"/>
      <c r="W14" s="150"/>
      <c r="X14" s="150"/>
      <c r="Y14" s="150"/>
      <c r="Z14" s="150"/>
      <c r="AA14" s="150"/>
      <c r="AB14" s="150"/>
      <c r="AC14" s="150" t="s">
        <v>103</v>
      </c>
      <c r="AD14" s="150">
        <v>0</v>
      </c>
      <c r="AE14" s="150"/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</row>
    <row r="15" spans="1:58" ht="22.5" outlineLevel="1" x14ac:dyDescent="0.2">
      <c r="A15" s="151">
        <v>5</v>
      </c>
      <c r="B15" s="157" t="s">
        <v>107</v>
      </c>
      <c r="C15" s="186" t="s">
        <v>108</v>
      </c>
      <c r="D15" s="159" t="s">
        <v>101</v>
      </c>
      <c r="E15" s="166">
        <v>9.36</v>
      </c>
      <c r="F15" s="255">
        <v>0</v>
      </c>
      <c r="G15" s="169">
        <f>E15*F15</f>
        <v>0</v>
      </c>
      <c r="H15" s="169">
        <v>483</v>
      </c>
      <c r="I15" s="169">
        <f>ROUND(E15*H15,2)</f>
        <v>4520.88</v>
      </c>
      <c r="J15" s="169">
        <v>370</v>
      </c>
      <c r="K15" s="169">
        <f>ROUND(E15*J15,2)</f>
        <v>3463.2</v>
      </c>
      <c r="L15" s="169">
        <v>21</v>
      </c>
      <c r="M15" s="169">
        <f>G15*(1+L15/100)</f>
        <v>0</v>
      </c>
      <c r="N15" s="160">
        <v>1.67</v>
      </c>
      <c r="O15" s="160">
        <f>ROUND(E15*N15,5)</f>
        <v>15.6312</v>
      </c>
      <c r="P15" s="160">
        <v>0</v>
      </c>
      <c r="Q15" s="160">
        <f>ROUND(E15*P15,5)</f>
        <v>0</v>
      </c>
      <c r="R15" s="160" t="s">
        <v>166</v>
      </c>
      <c r="S15" s="160" t="s">
        <v>166</v>
      </c>
      <c r="T15" s="161">
        <v>0.21299999999999999</v>
      </c>
      <c r="U15" s="160">
        <f>ROUND(E15*T15,2)</f>
        <v>1.99</v>
      </c>
      <c r="V15" s="150"/>
      <c r="W15" s="150"/>
      <c r="X15" s="150"/>
      <c r="Y15" s="150"/>
      <c r="Z15" s="150"/>
      <c r="AA15" s="150"/>
      <c r="AB15" s="150"/>
      <c r="AC15" s="150" t="s">
        <v>96</v>
      </c>
      <c r="AD15" s="150"/>
      <c r="AE15" s="150"/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</row>
    <row r="16" spans="1:58" outlineLevel="1" x14ac:dyDescent="0.2">
      <c r="A16" s="151"/>
      <c r="B16" s="157"/>
      <c r="C16" s="187" t="s">
        <v>109</v>
      </c>
      <c r="D16" s="162"/>
      <c r="E16" s="167">
        <v>9.36</v>
      </c>
      <c r="F16" s="255"/>
      <c r="G16" s="169"/>
      <c r="H16" s="169"/>
      <c r="I16" s="169"/>
      <c r="J16" s="169"/>
      <c r="K16" s="169"/>
      <c r="L16" s="169"/>
      <c r="M16" s="169"/>
      <c r="N16" s="160"/>
      <c r="O16" s="160"/>
      <c r="P16" s="160"/>
      <c r="Q16" s="160"/>
      <c r="R16" s="160"/>
      <c r="S16" s="160"/>
      <c r="T16" s="161"/>
      <c r="U16" s="160"/>
      <c r="V16" s="150"/>
      <c r="W16" s="150"/>
      <c r="X16" s="150"/>
      <c r="Y16" s="150"/>
      <c r="Z16" s="150"/>
      <c r="AA16" s="150"/>
      <c r="AB16" s="150"/>
      <c r="AC16" s="150" t="s">
        <v>103</v>
      </c>
      <c r="AD16" s="150">
        <v>0</v>
      </c>
      <c r="AE16" s="150"/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</row>
    <row r="17" spans="1:58" outlineLevel="1" x14ac:dyDescent="0.2">
      <c r="A17" s="151">
        <v>6</v>
      </c>
      <c r="B17" s="157" t="s">
        <v>110</v>
      </c>
      <c r="C17" s="186" t="s">
        <v>111</v>
      </c>
      <c r="D17" s="159" t="s">
        <v>112</v>
      </c>
      <c r="E17" s="166">
        <v>18</v>
      </c>
      <c r="F17" s="255">
        <v>0</v>
      </c>
      <c r="G17" s="169">
        <f>E17*F17</f>
        <v>0</v>
      </c>
      <c r="H17" s="169">
        <v>0</v>
      </c>
      <c r="I17" s="169">
        <f>ROUND(E17*H17,2)</f>
        <v>0</v>
      </c>
      <c r="J17" s="169">
        <v>59.2</v>
      </c>
      <c r="K17" s="169">
        <f>ROUND(E17*J17,2)</f>
        <v>1065.5999999999999</v>
      </c>
      <c r="L17" s="169">
        <v>21</v>
      </c>
      <c r="M17" s="169">
        <f>G17*(1+L17/100)</f>
        <v>0</v>
      </c>
      <c r="N17" s="160">
        <v>0</v>
      </c>
      <c r="O17" s="160">
        <f>ROUND(E17*N17,5)</f>
        <v>0</v>
      </c>
      <c r="P17" s="160">
        <v>0.11799999999999999</v>
      </c>
      <c r="Q17" s="160">
        <f>ROUND(E17*P17,5)</f>
        <v>2.1240000000000001</v>
      </c>
      <c r="R17" s="160" t="s">
        <v>166</v>
      </c>
      <c r="S17" s="160" t="s">
        <v>166</v>
      </c>
      <c r="T17" s="161">
        <v>0.16</v>
      </c>
      <c r="U17" s="160">
        <f>ROUND(E17*T17,2)</f>
        <v>2.88</v>
      </c>
      <c r="V17" s="150"/>
      <c r="W17" s="150"/>
      <c r="X17" s="150"/>
      <c r="Y17" s="150"/>
      <c r="Z17" s="150"/>
      <c r="AA17" s="150"/>
      <c r="AB17" s="150"/>
      <c r="AC17" s="150" t="s">
        <v>113</v>
      </c>
      <c r="AD17" s="150"/>
      <c r="AE17" s="150"/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</row>
    <row r="18" spans="1:58" outlineLevel="1" x14ac:dyDescent="0.2">
      <c r="A18" s="151">
        <v>7</v>
      </c>
      <c r="B18" s="157" t="s">
        <v>114</v>
      </c>
      <c r="C18" s="186" t="s">
        <v>115</v>
      </c>
      <c r="D18" s="159" t="s">
        <v>112</v>
      </c>
      <c r="E18" s="166">
        <v>18</v>
      </c>
      <c r="F18" s="255">
        <v>0</v>
      </c>
      <c r="G18" s="169">
        <f>E18*F18</f>
        <v>0</v>
      </c>
      <c r="H18" s="169">
        <v>0</v>
      </c>
      <c r="I18" s="169">
        <f>ROUND(E18*H18,2)</f>
        <v>0</v>
      </c>
      <c r="J18" s="169">
        <v>446.5</v>
      </c>
      <c r="K18" s="169">
        <f>ROUND(E18*J18,2)</f>
        <v>8037</v>
      </c>
      <c r="L18" s="169">
        <v>21</v>
      </c>
      <c r="M18" s="169">
        <f>G18*(1+L18/100)</f>
        <v>0</v>
      </c>
      <c r="N18" s="160">
        <v>0</v>
      </c>
      <c r="O18" s="160">
        <f>ROUND(E18*N18,5)</f>
        <v>0</v>
      </c>
      <c r="P18" s="160">
        <v>0.66</v>
      </c>
      <c r="Q18" s="160">
        <f>ROUND(E18*P18,5)</f>
        <v>11.88</v>
      </c>
      <c r="R18" s="160" t="s">
        <v>166</v>
      </c>
      <c r="S18" s="160" t="s">
        <v>166</v>
      </c>
      <c r="T18" s="161">
        <v>0.83204999999999996</v>
      </c>
      <c r="U18" s="160">
        <f>ROUND(E18*T18,2)</f>
        <v>14.98</v>
      </c>
      <c r="V18" s="150"/>
      <c r="W18" s="150"/>
      <c r="X18" s="150"/>
      <c r="Y18" s="150"/>
      <c r="Z18" s="150"/>
      <c r="AA18" s="150"/>
      <c r="AB18" s="150"/>
      <c r="AC18" s="150" t="s">
        <v>113</v>
      </c>
      <c r="AD18" s="150"/>
      <c r="AE18" s="150"/>
      <c r="AF18" s="150"/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</row>
    <row r="19" spans="1:58" x14ac:dyDescent="0.2">
      <c r="A19" s="152" t="s">
        <v>91</v>
      </c>
      <c r="B19" s="158" t="s">
        <v>54</v>
      </c>
      <c r="C19" s="188" t="s">
        <v>55</v>
      </c>
      <c r="D19" s="163"/>
      <c r="E19" s="168"/>
      <c r="F19" s="256"/>
      <c r="G19" s="170">
        <f>SUMIF(AC20:AC21,"&lt;&gt;NOR",G20:G21)</f>
        <v>0</v>
      </c>
      <c r="H19" s="170"/>
      <c r="I19" s="170">
        <f>SUM(I20:I21)</f>
        <v>444.59</v>
      </c>
      <c r="J19" s="170"/>
      <c r="K19" s="170">
        <f>SUM(K20:K21)</f>
        <v>436.69</v>
      </c>
      <c r="L19" s="170"/>
      <c r="M19" s="170">
        <f>SUM(M20:M21)</f>
        <v>0</v>
      </c>
      <c r="N19" s="164"/>
      <c r="O19" s="164">
        <f>SUM(O20:O21)</f>
        <v>1.3613500000000001</v>
      </c>
      <c r="P19" s="164"/>
      <c r="Q19" s="164">
        <f>SUM(Q20:Q21)</f>
        <v>0</v>
      </c>
      <c r="R19" s="164"/>
      <c r="S19" s="164"/>
      <c r="T19" s="165"/>
      <c r="U19" s="164">
        <f>SUM(U20:U21)</f>
        <v>1.22</v>
      </c>
      <c r="AC19" t="s">
        <v>92</v>
      </c>
    </row>
    <row r="20" spans="1:58" ht="22.5" outlineLevel="1" x14ac:dyDescent="0.2">
      <c r="A20" s="151">
        <v>8</v>
      </c>
      <c r="B20" s="157" t="s">
        <v>116</v>
      </c>
      <c r="C20" s="186" t="s">
        <v>117</v>
      </c>
      <c r="D20" s="159" t="s">
        <v>101</v>
      </c>
      <c r="E20" s="166">
        <v>0.72000000000000008</v>
      </c>
      <c r="F20" s="255">
        <v>0</v>
      </c>
      <c r="G20" s="169">
        <f>E20*F20</f>
        <v>0</v>
      </c>
      <c r="H20" s="169">
        <v>617.48</v>
      </c>
      <c r="I20" s="169">
        <f>ROUND(E20*H20,2)</f>
        <v>444.59</v>
      </c>
      <c r="J20" s="169">
        <v>606.52</v>
      </c>
      <c r="K20" s="169">
        <f>ROUND(E20*J20,2)</f>
        <v>436.69</v>
      </c>
      <c r="L20" s="169">
        <v>21</v>
      </c>
      <c r="M20" s="169">
        <f>G20*(1+L20/100)</f>
        <v>0</v>
      </c>
      <c r="N20" s="160">
        <v>1.8907700000000001</v>
      </c>
      <c r="O20" s="160">
        <f>ROUND(E20*N20,5)</f>
        <v>1.3613500000000001</v>
      </c>
      <c r="P20" s="160">
        <v>0</v>
      </c>
      <c r="Q20" s="160">
        <f>ROUND(E20*P20,5)</f>
        <v>0</v>
      </c>
      <c r="R20" s="160" t="s">
        <v>166</v>
      </c>
      <c r="S20" s="160" t="s">
        <v>166</v>
      </c>
      <c r="T20" s="161">
        <v>1.6950000000000001</v>
      </c>
      <c r="U20" s="160">
        <f>ROUND(E20*T20,2)</f>
        <v>1.22</v>
      </c>
      <c r="V20" s="150"/>
      <c r="W20" s="150"/>
      <c r="X20" s="150"/>
      <c r="Y20" s="150"/>
      <c r="Z20" s="150"/>
      <c r="AA20" s="150"/>
      <c r="AB20" s="150"/>
      <c r="AC20" s="150" t="s">
        <v>113</v>
      </c>
      <c r="AD20" s="150"/>
      <c r="AE20" s="150"/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</row>
    <row r="21" spans="1:58" outlineLevel="1" x14ac:dyDescent="0.2">
      <c r="A21" s="151"/>
      <c r="B21" s="157"/>
      <c r="C21" s="187" t="s">
        <v>118</v>
      </c>
      <c r="D21" s="162"/>
      <c r="E21" s="167">
        <v>0.72</v>
      </c>
      <c r="F21" s="255"/>
      <c r="G21" s="169"/>
      <c r="H21" s="169"/>
      <c r="I21" s="169"/>
      <c r="J21" s="169"/>
      <c r="K21" s="169"/>
      <c r="L21" s="169"/>
      <c r="M21" s="169"/>
      <c r="N21" s="160"/>
      <c r="O21" s="160"/>
      <c r="P21" s="160"/>
      <c r="Q21" s="160"/>
      <c r="R21" s="160"/>
      <c r="S21" s="160"/>
      <c r="T21" s="161"/>
      <c r="U21" s="160"/>
      <c r="V21" s="150"/>
      <c r="W21" s="150"/>
      <c r="X21" s="150"/>
      <c r="Y21" s="150"/>
      <c r="Z21" s="150"/>
      <c r="AA21" s="150"/>
      <c r="AB21" s="150"/>
      <c r="AC21" s="150" t="s">
        <v>103</v>
      </c>
      <c r="AD21" s="150">
        <v>0</v>
      </c>
      <c r="AE21" s="150"/>
      <c r="AF21" s="150"/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</row>
    <row r="22" spans="1:58" x14ac:dyDescent="0.2">
      <c r="A22" s="152" t="s">
        <v>91</v>
      </c>
      <c r="B22" s="158" t="s">
        <v>56</v>
      </c>
      <c r="C22" s="188" t="s">
        <v>57</v>
      </c>
      <c r="D22" s="163"/>
      <c r="E22" s="168"/>
      <c r="F22" s="256"/>
      <c r="G22" s="170">
        <f>SUMIF(AC23:AC23,"&lt;&gt;NOR",G23:G23)</f>
        <v>0</v>
      </c>
      <c r="H22" s="170"/>
      <c r="I22" s="170">
        <f>SUM(I23:I23)</f>
        <v>666.36</v>
      </c>
      <c r="J22" s="170"/>
      <c r="K22" s="170">
        <f>SUM(K23:K23)</f>
        <v>9215.64</v>
      </c>
      <c r="L22" s="170"/>
      <c r="M22" s="170">
        <f>SUM(M23:M23)</f>
        <v>0</v>
      </c>
      <c r="N22" s="164"/>
      <c r="O22" s="164">
        <f>SUM(O23:O23)</f>
        <v>1.98</v>
      </c>
      <c r="P22" s="164"/>
      <c r="Q22" s="164">
        <f>SUM(Q23:Q23)</f>
        <v>0</v>
      </c>
      <c r="R22" s="164"/>
      <c r="S22" s="164"/>
      <c r="T22" s="165"/>
      <c r="U22" s="164">
        <f>SUM(U23:U23)</f>
        <v>21.47</v>
      </c>
      <c r="AC22" t="s">
        <v>92</v>
      </c>
    </row>
    <row r="23" spans="1:58" ht="57" customHeight="1" outlineLevel="1" x14ac:dyDescent="0.2">
      <c r="A23" s="151">
        <v>9</v>
      </c>
      <c r="B23" s="157" t="s">
        <v>119</v>
      </c>
      <c r="C23" s="186" t="s">
        <v>171</v>
      </c>
      <c r="D23" s="159" t="s">
        <v>112</v>
      </c>
      <c r="E23" s="166">
        <v>18</v>
      </c>
      <c r="F23" s="255">
        <v>0</v>
      </c>
      <c r="G23" s="169">
        <f>E23*F23</f>
        <v>0</v>
      </c>
      <c r="H23" s="169">
        <v>37.020000000000003</v>
      </c>
      <c r="I23" s="169">
        <f>ROUND(E23*H23,2)</f>
        <v>666.36</v>
      </c>
      <c r="J23" s="169">
        <v>511.98</v>
      </c>
      <c r="K23" s="169">
        <f>ROUND(E23*J23,2)</f>
        <v>9215.64</v>
      </c>
      <c r="L23" s="169">
        <v>21</v>
      </c>
      <c r="M23" s="169">
        <f>G23*(1+L23/100)</f>
        <v>0</v>
      </c>
      <c r="N23" s="160">
        <v>0.11</v>
      </c>
      <c r="O23" s="160">
        <f>ROUND(E23*N23,5)</f>
        <v>1.98</v>
      </c>
      <c r="P23" s="160">
        <v>0</v>
      </c>
      <c r="Q23" s="160">
        <f>ROUND(E23*P23,5)</f>
        <v>0</v>
      </c>
      <c r="R23" s="160" t="s">
        <v>167</v>
      </c>
      <c r="S23" s="160" t="s">
        <v>168</v>
      </c>
      <c r="T23" s="161">
        <v>1.1930000000000001</v>
      </c>
      <c r="U23" s="160">
        <f>ROUND(E23*T23,2)</f>
        <v>21.47</v>
      </c>
      <c r="V23" s="150"/>
      <c r="W23" s="150"/>
      <c r="X23" s="150"/>
      <c r="Y23" s="150"/>
      <c r="Z23" s="150"/>
      <c r="AA23" s="150"/>
      <c r="AB23" s="150"/>
      <c r="AC23" s="150" t="s">
        <v>113</v>
      </c>
      <c r="AD23" s="150"/>
      <c r="AE23" s="150"/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</row>
    <row r="24" spans="1:58" x14ac:dyDescent="0.2">
      <c r="A24" s="152" t="s">
        <v>91</v>
      </c>
      <c r="B24" s="158" t="s">
        <v>58</v>
      </c>
      <c r="C24" s="188" t="s">
        <v>59</v>
      </c>
      <c r="D24" s="163"/>
      <c r="E24" s="168"/>
      <c r="F24" s="256"/>
      <c r="G24" s="170">
        <f>SUMIF(AC25:AC34,"&lt;&gt;NOR",G25:G34)</f>
        <v>0</v>
      </c>
      <c r="H24" s="170"/>
      <c r="I24" s="170">
        <f>SUM(I25:I34)</f>
        <v>14240.19</v>
      </c>
      <c r="J24" s="170"/>
      <c r="K24" s="170">
        <f>SUM(K25:K34)</f>
        <v>1635.1100000000001</v>
      </c>
      <c r="L24" s="170"/>
      <c r="M24" s="170">
        <f>SUM(M25:M34)</f>
        <v>0</v>
      </c>
      <c r="N24" s="164"/>
      <c r="O24" s="164">
        <f>SUM(O25:O34)</f>
        <v>0.10003000000000002</v>
      </c>
      <c r="P24" s="164"/>
      <c r="Q24" s="164">
        <f>SUM(Q25:Q34)</f>
        <v>0</v>
      </c>
      <c r="R24" s="164"/>
      <c r="S24" s="164"/>
      <c r="T24" s="165"/>
      <c r="U24" s="164">
        <f>SUM(U25:U34)</f>
        <v>3.52</v>
      </c>
      <c r="AC24" t="s">
        <v>92</v>
      </c>
    </row>
    <row r="25" spans="1:58" outlineLevel="1" x14ac:dyDescent="0.2">
      <c r="A25" s="151">
        <v>10</v>
      </c>
      <c r="B25" s="157" t="s">
        <v>120</v>
      </c>
      <c r="C25" s="186" t="s">
        <v>121</v>
      </c>
      <c r="D25" s="159" t="s">
        <v>122</v>
      </c>
      <c r="E25" s="166">
        <v>1</v>
      </c>
      <c r="F25" s="255">
        <v>0</v>
      </c>
      <c r="G25" s="169">
        <f t="shared" ref="G25:G34" si="0">E25*F25</f>
        <v>0</v>
      </c>
      <c r="H25" s="169">
        <v>63.17</v>
      </c>
      <c r="I25" s="169">
        <f t="shared" ref="I25:I34" si="1">ROUND(E25*H25,2)</f>
        <v>63.17</v>
      </c>
      <c r="J25" s="169">
        <v>564.83000000000004</v>
      </c>
      <c r="K25" s="169">
        <f t="shared" ref="K25:K34" si="2">ROUND(E25*J25,2)</f>
        <v>564.83000000000004</v>
      </c>
      <c r="L25" s="169">
        <v>21</v>
      </c>
      <c r="M25" s="169">
        <f t="shared" ref="M25:M34" si="3">G25*(1+L25/100)</f>
        <v>0</v>
      </c>
      <c r="N25" s="160">
        <v>2.1000000000000001E-4</v>
      </c>
      <c r="O25" s="160">
        <f t="shared" ref="O25:O34" si="4">ROUND(E25*N25,5)</f>
        <v>2.1000000000000001E-4</v>
      </c>
      <c r="P25" s="160">
        <v>0</v>
      </c>
      <c r="Q25" s="160">
        <f t="shared" ref="Q25:Q34" si="5">ROUND(E25*P25,5)</f>
        <v>0</v>
      </c>
      <c r="R25" s="160" t="s">
        <v>166</v>
      </c>
      <c r="S25" s="160" t="s">
        <v>166</v>
      </c>
      <c r="T25" s="161">
        <v>1.278</v>
      </c>
      <c r="U25" s="160">
        <f t="shared" ref="U25:U34" si="6">ROUND(E25*T25,2)</f>
        <v>1.28</v>
      </c>
      <c r="V25" s="150"/>
      <c r="W25" s="150"/>
      <c r="X25" s="150"/>
      <c r="Y25" s="150"/>
      <c r="Z25" s="150"/>
      <c r="AA25" s="150"/>
      <c r="AB25" s="150"/>
      <c r="AC25" s="150" t="s">
        <v>113</v>
      </c>
      <c r="AD25" s="150"/>
      <c r="AE25" s="150"/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</row>
    <row r="26" spans="1:58" outlineLevel="1" x14ac:dyDescent="0.2">
      <c r="A26" s="151">
        <v>11</v>
      </c>
      <c r="B26" s="157" t="s">
        <v>123</v>
      </c>
      <c r="C26" s="186" t="s">
        <v>124</v>
      </c>
      <c r="D26" s="159" t="s">
        <v>122</v>
      </c>
      <c r="E26" s="166">
        <v>1</v>
      </c>
      <c r="F26" s="255">
        <v>0</v>
      </c>
      <c r="G26" s="169">
        <f t="shared" si="0"/>
        <v>0</v>
      </c>
      <c r="H26" s="169">
        <v>5225</v>
      </c>
      <c r="I26" s="169">
        <f t="shared" si="1"/>
        <v>5225</v>
      </c>
      <c r="J26" s="169">
        <v>0</v>
      </c>
      <c r="K26" s="169">
        <f t="shared" si="2"/>
        <v>0</v>
      </c>
      <c r="L26" s="169">
        <v>21</v>
      </c>
      <c r="M26" s="169">
        <f t="shared" si="3"/>
        <v>0</v>
      </c>
      <c r="N26" s="160">
        <v>4.0000000000000001E-3</v>
      </c>
      <c r="O26" s="160">
        <f t="shared" si="4"/>
        <v>4.0000000000000001E-3</v>
      </c>
      <c r="P26" s="160">
        <v>0</v>
      </c>
      <c r="Q26" s="160">
        <f t="shared" si="5"/>
        <v>0</v>
      </c>
      <c r="R26" s="160" t="s">
        <v>167</v>
      </c>
      <c r="S26" s="160" t="s">
        <v>168</v>
      </c>
      <c r="T26" s="161">
        <v>0</v>
      </c>
      <c r="U26" s="160">
        <f t="shared" si="6"/>
        <v>0</v>
      </c>
      <c r="V26" s="150"/>
      <c r="W26" s="150"/>
      <c r="X26" s="150"/>
      <c r="Y26" s="150"/>
      <c r="Z26" s="150"/>
      <c r="AA26" s="150"/>
      <c r="AB26" s="150"/>
      <c r="AC26" s="150" t="s">
        <v>125</v>
      </c>
      <c r="AD26" s="150"/>
      <c r="AE26" s="150"/>
      <c r="AF26" s="150"/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</row>
    <row r="27" spans="1:58" outlineLevel="1" x14ac:dyDescent="0.2">
      <c r="A27" s="151">
        <v>12</v>
      </c>
      <c r="B27" s="157" t="s">
        <v>126</v>
      </c>
      <c r="C27" s="186" t="s">
        <v>127</v>
      </c>
      <c r="D27" s="159" t="s">
        <v>122</v>
      </c>
      <c r="E27" s="166">
        <v>1</v>
      </c>
      <c r="F27" s="255">
        <v>0</v>
      </c>
      <c r="G27" s="169">
        <f t="shared" si="0"/>
        <v>0</v>
      </c>
      <c r="H27" s="169">
        <v>1095</v>
      </c>
      <c r="I27" s="169">
        <f t="shared" si="1"/>
        <v>1095</v>
      </c>
      <c r="J27" s="169">
        <v>0</v>
      </c>
      <c r="K27" s="169">
        <f t="shared" si="2"/>
        <v>0</v>
      </c>
      <c r="L27" s="169">
        <v>21</v>
      </c>
      <c r="M27" s="169">
        <f t="shared" si="3"/>
        <v>0</v>
      </c>
      <c r="N27" s="160">
        <v>1.4E-2</v>
      </c>
      <c r="O27" s="160">
        <f t="shared" si="4"/>
        <v>1.4E-2</v>
      </c>
      <c r="P27" s="160">
        <v>0</v>
      </c>
      <c r="Q27" s="160">
        <f t="shared" si="5"/>
        <v>0</v>
      </c>
      <c r="R27" s="160" t="s">
        <v>166</v>
      </c>
      <c r="S27" s="160" t="s">
        <v>166</v>
      </c>
      <c r="T27" s="161">
        <v>0</v>
      </c>
      <c r="U27" s="160">
        <f t="shared" si="6"/>
        <v>0</v>
      </c>
      <c r="V27" s="150"/>
      <c r="W27" s="150"/>
      <c r="X27" s="150"/>
      <c r="Y27" s="150"/>
      <c r="Z27" s="150"/>
      <c r="AA27" s="150"/>
      <c r="AB27" s="150"/>
      <c r="AC27" s="150" t="s">
        <v>125</v>
      </c>
      <c r="AD27" s="150"/>
      <c r="AE27" s="150"/>
      <c r="AF27" s="150"/>
      <c r="AG27" s="150"/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</row>
    <row r="28" spans="1:58" ht="22.5" outlineLevel="1" x14ac:dyDescent="0.2">
      <c r="A28" s="151">
        <v>13</v>
      </c>
      <c r="B28" s="157" t="s">
        <v>128</v>
      </c>
      <c r="C28" s="186" t="s">
        <v>129</v>
      </c>
      <c r="D28" s="159" t="s">
        <v>122</v>
      </c>
      <c r="E28" s="166">
        <v>1</v>
      </c>
      <c r="F28" s="255">
        <v>0</v>
      </c>
      <c r="G28" s="169">
        <f t="shared" si="0"/>
        <v>0</v>
      </c>
      <c r="H28" s="169">
        <v>4950</v>
      </c>
      <c r="I28" s="169">
        <f t="shared" si="1"/>
        <v>4950</v>
      </c>
      <c r="J28" s="169">
        <v>0</v>
      </c>
      <c r="K28" s="169">
        <f t="shared" si="2"/>
        <v>0</v>
      </c>
      <c r="L28" s="169">
        <v>21</v>
      </c>
      <c r="M28" s="169">
        <f t="shared" si="3"/>
        <v>0</v>
      </c>
      <c r="N28" s="160">
        <v>6.6000000000000003E-2</v>
      </c>
      <c r="O28" s="160">
        <f t="shared" si="4"/>
        <v>6.6000000000000003E-2</v>
      </c>
      <c r="P28" s="160">
        <v>0</v>
      </c>
      <c r="Q28" s="160">
        <f t="shared" si="5"/>
        <v>0</v>
      </c>
      <c r="R28" s="160" t="s">
        <v>167</v>
      </c>
      <c r="S28" s="160" t="s">
        <v>168</v>
      </c>
      <c r="T28" s="161">
        <v>0</v>
      </c>
      <c r="U28" s="160">
        <f t="shared" si="6"/>
        <v>0</v>
      </c>
      <c r="V28" s="150"/>
      <c r="W28" s="150"/>
      <c r="X28" s="150"/>
      <c r="Y28" s="150"/>
      <c r="Z28" s="150"/>
      <c r="AA28" s="150"/>
      <c r="AB28" s="150"/>
      <c r="AC28" s="150" t="s">
        <v>125</v>
      </c>
      <c r="AD28" s="150"/>
      <c r="AE28" s="150"/>
      <c r="AF28" s="150"/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</row>
    <row r="29" spans="1:58" outlineLevel="1" x14ac:dyDescent="0.2">
      <c r="A29" s="151">
        <v>14</v>
      </c>
      <c r="B29" s="157" t="s">
        <v>130</v>
      </c>
      <c r="C29" s="186" t="s">
        <v>131</v>
      </c>
      <c r="D29" s="159" t="s">
        <v>122</v>
      </c>
      <c r="E29" s="166">
        <v>1</v>
      </c>
      <c r="F29" s="255">
        <v>0</v>
      </c>
      <c r="G29" s="169">
        <f t="shared" si="0"/>
        <v>0</v>
      </c>
      <c r="H29" s="169">
        <v>1528</v>
      </c>
      <c r="I29" s="169">
        <f t="shared" si="1"/>
        <v>1528</v>
      </c>
      <c r="J29" s="169">
        <v>0</v>
      </c>
      <c r="K29" s="169">
        <f t="shared" si="2"/>
        <v>0</v>
      </c>
      <c r="L29" s="169">
        <v>21</v>
      </c>
      <c r="M29" s="169">
        <f t="shared" si="3"/>
        <v>0</v>
      </c>
      <c r="N29" s="160">
        <v>5.4999999999999997E-3</v>
      </c>
      <c r="O29" s="160">
        <f t="shared" si="4"/>
        <v>5.4999999999999997E-3</v>
      </c>
      <c r="P29" s="160">
        <v>0</v>
      </c>
      <c r="Q29" s="160">
        <f t="shared" si="5"/>
        <v>0</v>
      </c>
      <c r="R29" s="160" t="s">
        <v>167</v>
      </c>
      <c r="S29" s="160" t="s">
        <v>168</v>
      </c>
      <c r="T29" s="161">
        <v>0</v>
      </c>
      <c r="U29" s="160">
        <f t="shared" si="6"/>
        <v>0</v>
      </c>
      <c r="V29" s="150"/>
      <c r="W29" s="150"/>
      <c r="X29" s="150"/>
      <c r="Y29" s="150"/>
      <c r="Z29" s="150"/>
      <c r="AA29" s="150"/>
      <c r="AB29" s="150"/>
      <c r="AC29" s="150" t="s">
        <v>125</v>
      </c>
      <c r="AD29" s="150"/>
      <c r="AE29" s="150"/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</row>
    <row r="30" spans="1:58" outlineLevel="1" x14ac:dyDescent="0.2">
      <c r="A30" s="151">
        <v>15</v>
      </c>
      <c r="B30" s="157" t="s">
        <v>132</v>
      </c>
      <c r="C30" s="186" t="s">
        <v>133</v>
      </c>
      <c r="D30" s="159" t="s">
        <v>95</v>
      </c>
      <c r="E30" s="166">
        <v>9</v>
      </c>
      <c r="F30" s="255">
        <v>0</v>
      </c>
      <c r="G30" s="169">
        <f t="shared" si="0"/>
        <v>0</v>
      </c>
      <c r="H30" s="169">
        <v>0</v>
      </c>
      <c r="I30" s="169">
        <f t="shared" si="1"/>
        <v>0</v>
      </c>
      <c r="J30" s="169">
        <v>28.3</v>
      </c>
      <c r="K30" s="169">
        <f t="shared" si="2"/>
        <v>254.7</v>
      </c>
      <c r="L30" s="169">
        <v>21</v>
      </c>
      <c r="M30" s="169">
        <f t="shared" si="3"/>
        <v>0</v>
      </c>
      <c r="N30" s="160">
        <v>0</v>
      </c>
      <c r="O30" s="160">
        <f t="shared" si="4"/>
        <v>0</v>
      </c>
      <c r="P30" s="160">
        <v>0</v>
      </c>
      <c r="Q30" s="160">
        <f t="shared" si="5"/>
        <v>0</v>
      </c>
      <c r="R30" s="160" t="s">
        <v>166</v>
      </c>
      <c r="S30" s="160" t="s">
        <v>166</v>
      </c>
      <c r="T30" s="161">
        <v>5.3999999999999999E-2</v>
      </c>
      <c r="U30" s="160">
        <f t="shared" si="6"/>
        <v>0.49</v>
      </c>
      <c r="V30" s="150"/>
      <c r="W30" s="150"/>
      <c r="X30" s="150"/>
      <c r="Y30" s="150"/>
      <c r="Z30" s="150"/>
      <c r="AA30" s="150"/>
      <c r="AB30" s="150"/>
      <c r="AC30" s="150" t="s">
        <v>113</v>
      </c>
      <c r="AD30" s="150"/>
      <c r="AE30" s="150"/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</row>
    <row r="31" spans="1:58" ht="33.75" outlineLevel="1" x14ac:dyDescent="0.2">
      <c r="A31" s="151">
        <v>16</v>
      </c>
      <c r="B31" s="157" t="s">
        <v>134</v>
      </c>
      <c r="C31" s="186" t="s">
        <v>173</v>
      </c>
      <c r="D31" s="159" t="s">
        <v>95</v>
      </c>
      <c r="E31" s="166">
        <v>9</v>
      </c>
      <c r="F31" s="255">
        <v>0</v>
      </c>
      <c r="G31" s="169">
        <f t="shared" si="0"/>
        <v>0</v>
      </c>
      <c r="H31" s="169">
        <v>144</v>
      </c>
      <c r="I31" s="169">
        <f t="shared" si="1"/>
        <v>1296</v>
      </c>
      <c r="J31" s="169">
        <v>0</v>
      </c>
      <c r="K31" s="169">
        <f t="shared" si="2"/>
        <v>0</v>
      </c>
      <c r="L31" s="169">
        <v>21</v>
      </c>
      <c r="M31" s="169">
        <f t="shared" si="3"/>
        <v>0</v>
      </c>
      <c r="N31" s="160">
        <v>1.1199999999999999E-3</v>
      </c>
      <c r="O31" s="160">
        <f t="shared" si="4"/>
        <v>1.008E-2</v>
      </c>
      <c r="P31" s="160">
        <v>0</v>
      </c>
      <c r="Q31" s="160">
        <f t="shared" si="5"/>
        <v>0</v>
      </c>
      <c r="R31" s="160" t="s">
        <v>166</v>
      </c>
      <c r="S31" s="160" t="s">
        <v>166</v>
      </c>
      <c r="T31" s="161">
        <v>0</v>
      </c>
      <c r="U31" s="160">
        <f t="shared" si="6"/>
        <v>0</v>
      </c>
      <c r="V31" s="150"/>
      <c r="W31" s="150"/>
      <c r="X31" s="150"/>
      <c r="Y31" s="150"/>
      <c r="Z31" s="150"/>
      <c r="AA31" s="150"/>
      <c r="AB31" s="150"/>
      <c r="AC31" s="150" t="s">
        <v>125</v>
      </c>
      <c r="AD31" s="150"/>
      <c r="AE31" s="150"/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</row>
    <row r="32" spans="1:58" outlineLevel="1" x14ac:dyDescent="0.2">
      <c r="A32" s="151">
        <v>17</v>
      </c>
      <c r="B32" s="157" t="s">
        <v>135</v>
      </c>
      <c r="C32" s="186" t="s">
        <v>136</v>
      </c>
      <c r="D32" s="159" t="s">
        <v>122</v>
      </c>
      <c r="E32" s="166">
        <v>1</v>
      </c>
      <c r="F32" s="255">
        <v>0</v>
      </c>
      <c r="G32" s="169">
        <f t="shared" si="0"/>
        <v>0</v>
      </c>
      <c r="H32" s="169">
        <v>75.099999999999994</v>
      </c>
      <c r="I32" s="169">
        <f t="shared" si="1"/>
        <v>75.099999999999994</v>
      </c>
      <c r="J32" s="169">
        <v>0</v>
      </c>
      <c r="K32" s="169">
        <f t="shared" si="2"/>
        <v>0</v>
      </c>
      <c r="L32" s="169">
        <v>21</v>
      </c>
      <c r="M32" s="169">
        <f t="shared" si="3"/>
        <v>0</v>
      </c>
      <c r="N32" s="160">
        <v>2.4000000000000001E-4</v>
      </c>
      <c r="O32" s="160">
        <f t="shared" si="4"/>
        <v>2.4000000000000001E-4</v>
      </c>
      <c r="P32" s="160">
        <v>0</v>
      </c>
      <c r="Q32" s="160">
        <f t="shared" si="5"/>
        <v>0</v>
      </c>
      <c r="R32" s="160" t="s">
        <v>166</v>
      </c>
      <c r="S32" s="160" t="s">
        <v>166</v>
      </c>
      <c r="T32" s="161">
        <v>0</v>
      </c>
      <c r="U32" s="160">
        <f t="shared" si="6"/>
        <v>0</v>
      </c>
      <c r="V32" s="150"/>
      <c r="W32" s="150"/>
      <c r="X32" s="150"/>
      <c r="Y32" s="150"/>
      <c r="Z32" s="150"/>
      <c r="AA32" s="150"/>
      <c r="AB32" s="150"/>
      <c r="AC32" s="150" t="s">
        <v>125</v>
      </c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</row>
    <row r="33" spans="1:58" outlineLevel="1" x14ac:dyDescent="0.2">
      <c r="A33" s="151">
        <v>18</v>
      </c>
      <c r="B33" s="157" t="s">
        <v>137</v>
      </c>
      <c r="C33" s="186" t="s">
        <v>138</v>
      </c>
      <c r="D33" s="159" t="s">
        <v>95</v>
      </c>
      <c r="E33" s="166">
        <v>9</v>
      </c>
      <c r="F33" s="255">
        <v>0</v>
      </c>
      <c r="G33" s="169">
        <f t="shared" si="0"/>
        <v>0</v>
      </c>
      <c r="H33" s="169">
        <v>0.39</v>
      </c>
      <c r="I33" s="169">
        <f t="shared" si="1"/>
        <v>3.51</v>
      </c>
      <c r="J33" s="169">
        <v>70.209999999999994</v>
      </c>
      <c r="K33" s="169">
        <f t="shared" si="2"/>
        <v>631.89</v>
      </c>
      <c r="L33" s="169">
        <v>21</v>
      </c>
      <c r="M33" s="169">
        <f t="shared" si="3"/>
        <v>0</v>
      </c>
      <c r="N33" s="160">
        <v>0</v>
      </c>
      <c r="O33" s="160">
        <f t="shared" si="4"/>
        <v>0</v>
      </c>
      <c r="P33" s="160">
        <v>0</v>
      </c>
      <c r="Q33" s="160">
        <f t="shared" si="5"/>
        <v>0</v>
      </c>
      <c r="R33" s="160" t="s">
        <v>166</v>
      </c>
      <c r="S33" s="160" t="s">
        <v>166</v>
      </c>
      <c r="T33" s="161">
        <v>0.15</v>
      </c>
      <c r="U33" s="160">
        <f t="shared" si="6"/>
        <v>1.35</v>
      </c>
      <c r="V33" s="150"/>
      <c r="W33" s="150"/>
      <c r="X33" s="150"/>
      <c r="Y33" s="150"/>
      <c r="Z33" s="150"/>
      <c r="AA33" s="150"/>
      <c r="AB33" s="150"/>
      <c r="AC33" s="150" t="s">
        <v>113</v>
      </c>
      <c r="AD33" s="150"/>
      <c r="AE33" s="150"/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</row>
    <row r="34" spans="1:58" outlineLevel="1" x14ac:dyDescent="0.2">
      <c r="A34" s="151">
        <v>19</v>
      </c>
      <c r="B34" s="157" t="s">
        <v>139</v>
      </c>
      <c r="C34" s="186" t="s">
        <v>140</v>
      </c>
      <c r="D34" s="159" t="s">
        <v>95</v>
      </c>
      <c r="E34" s="166">
        <v>9</v>
      </c>
      <c r="F34" s="255">
        <v>0</v>
      </c>
      <c r="G34" s="169">
        <f t="shared" si="0"/>
        <v>0</v>
      </c>
      <c r="H34" s="169">
        <v>0.49</v>
      </c>
      <c r="I34" s="169">
        <f t="shared" si="1"/>
        <v>4.41</v>
      </c>
      <c r="J34" s="169">
        <v>20.41</v>
      </c>
      <c r="K34" s="169">
        <f t="shared" si="2"/>
        <v>183.69</v>
      </c>
      <c r="L34" s="169">
        <v>21</v>
      </c>
      <c r="M34" s="169">
        <f t="shared" si="3"/>
        <v>0</v>
      </c>
      <c r="N34" s="160">
        <v>0</v>
      </c>
      <c r="O34" s="160">
        <f t="shared" si="4"/>
        <v>0</v>
      </c>
      <c r="P34" s="160">
        <v>0</v>
      </c>
      <c r="Q34" s="160">
        <f t="shared" si="5"/>
        <v>0</v>
      </c>
      <c r="R34" s="160" t="s">
        <v>166</v>
      </c>
      <c r="S34" s="160" t="s">
        <v>166</v>
      </c>
      <c r="T34" s="161">
        <v>4.3999999999999997E-2</v>
      </c>
      <c r="U34" s="160">
        <f t="shared" si="6"/>
        <v>0.4</v>
      </c>
      <c r="V34" s="150"/>
      <c r="W34" s="150"/>
      <c r="X34" s="150"/>
      <c r="Y34" s="150"/>
      <c r="Z34" s="150"/>
      <c r="AA34" s="150"/>
      <c r="AB34" s="150"/>
      <c r="AC34" s="150" t="s">
        <v>113</v>
      </c>
      <c r="AD34" s="150"/>
      <c r="AE34" s="150"/>
      <c r="AF34" s="150"/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</row>
    <row r="35" spans="1:58" x14ac:dyDescent="0.2">
      <c r="A35" s="152" t="s">
        <v>91</v>
      </c>
      <c r="B35" s="158" t="s">
        <v>60</v>
      </c>
      <c r="C35" s="188" t="s">
        <v>61</v>
      </c>
      <c r="D35" s="163"/>
      <c r="E35" s="168"/>
      <c r="F35" s="256"/>
      <c r="G35" s="170">
        <f>SUMIF(AC36:AC37,"&lt;&gt;NOR",G36:G37)</f>
        <v>0</v>
      </c>
      <c r="H35" s="170"/>
      <c r="I35" s="170">
        <f>SUM(I36:I37)</f>
        <v>0</v>
      </c>
      <c r="J35" s="170"/>
      <c r="K35" s="170">
        <f>SUM(K36:K37)</f>
        <v>16611.16</v>
      </c>
      <c r="L35" s="170"/>
      <c r="M35" s="170">
        <f>SUM(M36:M37)</f>
        <v>0</v>
      </c>
      <c r="N35" s="164"/>
      <c r="O35" s="164">
        <f>SUM(O36:O37)</f>
        <v>0</v>
      </c>
      <c r="P35" s="164"/>
      <c r="Q35" s="164">
        <f>SUM(Q36:Q37)</f>
        <v>0</v>
      </c>
      <c r="R35" s="164"/>
      <c r="S35" s="164"/>
      <c r="T35" s="165"/>
      <c r="U35" s="164">
        <f>SUM(U36:U37)</f>
        <v>40.17</v>
      </c>
      <c r="AC35" t="s">
        <v>92</v>
      </c>
    </row>
    <row r="36" spans="1:58" ht="22.5" outlineLevel="1" x14ac:dyDescent="0.2">
      <c r="A36" s="151">
        <v>20</v>
      </c>
      <c r="B36" s="157" t="s">
        <v>141</v>
      </c>
      <c r="C36" s="186" t="s">
        <v>142</v>
      </c>
      <c r="D36" s="159" t="s">
        <v>112</v>
      </c>
      <c r="E36" s="166">
        <v>18</v>
      </c>
      <c r="F36" s="255">
        <v>0</v>
      </c>
      <c r="G36" s="169">
        <f>E36*F36</f>
        <v>0</v>
      </c>
      <c r="H36" s="169">
        <v>0</v>
      </c>
      <c r="I36" s="169">
        <f>ROUND(E36*H36,2)</f>
        <v>0</v>
      </c>
      <c r="J36" s="169">
        <v>114.5</v>
      </c>
      <c r="K36" s="169">
        <f>ROUND(E36*J36,2)</f>
        <v>2061</v>
      </c>
      <c r="L36" s="169">
        <v>21</v>
      </c>
      <c r="M36" s="169">
        <f>G36*(1+L36/100)</f>
        <v>0</v>
      </c>
      <c r="N36" s="160">
        <v>0</v>
      </c>
      <c r="O36" s="160">
        <f>ROUND(E36*N36,5)</f>
        <v>0</v>
      </c>
      <c r="P36" s="160">
        <v>0</v>
      </c>
      <c r="Q36" s="160">
        <f>ROUND(E36*P36,5)</f>
        <v>0</v>
      </c>
      <c r="R36" s="160" t="s">
        <v>166</v>
      </c>
      <c r="S36" s="160" t="s">
        <v>166</v>
      </c>
      <c r="T36" s="161">
        <v>0.31</v>
      </c>
      <c r="U36" s="160">
        <f>ROUND(E36*T36,2)</f>
        <v>5.58</v>
      </c>
      <c r="V36" s="150"/>
      <c r="W36" s="150"/>
      <c r="X36" s="150"/>
      <c r="Y36" s="150"/>
      <c r="Z36" s="150"/>
      <c r="AA36" s="150"/>
      <c r="AB36" s="150"/>
      <c r="AC36" s="150" t="s">
        <v>113</v>
      </c>
      <c r="AD36" s="150"/>
      <c r="AE36" s="150"/>
      <c r="AF36" s="150"/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</row>
    <row r="37" spans="1:58" outlineLevel="1" x14ac:dyDescent="0.2">
      <c r="A37" s="151">
        <v>21</v>
      </c>
      <c r="B37" s="157" t="s">
        <v>143</v>
      </c>
      <c r="C37" s="186" t="s">
        <v>144</v>
      </c>
      <c r="D37" s="159" t="s">
        <v>145</v>
      </c>
      <c r="E37" s="166">
        <v>14.004</v>
      </c>
      <c r="F37" s="255">
        <v>0</v>
      </c>
      <c r="G37" s="169">
        <f>E37*F37</f>
        <v>0</v>
      </c>
      <c r="H37" s="169">
        <v>0</v>
      </c>
      <c r="I37" s="169">
        <f>ROUND(E37*H37,2)</f>
        <v>0</v>
      </c>
      <c r="J37" s="169">
        <v>1039</v>
      </c>
      <c r="K37" s="169">
        <f>ROUND(E37*J37,2)</f>
        <v>14550.16</v>
      </c>
      <c r="L37" s="169">
        <v>21</v>
      </c>
      <c r="M37" s="169">
        <f>G37*(1+L37/100)</f>
        <v>0</v>
      </c>
      <c r="N37" s="160">
        <v>0</v>
      </c>
      <c r="O37" s="160">
        <f>ROUND(E37*N37,5)</f>
        <v>0</v>
      </c>
      <c r="P37" s="160">
        <v>0</v>
      </c>
      <c r="Q37" s="160">
        <f>ROUND(E37*P37,5)</f>
        <v>0</v>
      </c>
      <c r="R37" s="160" t="s">
        <v>166</v>
      </c>
      <c r="S37" s="160" t="s">
        <v>166</v>
      </c>
      <c r="T37" s="161">
        <v>2.4700000000000002</v>
      </c>
      <c r="U37" s="160">
        <f>ROUND(E37*T37,2)</f>
        <v>34.590000000000003</v>
      </c>
      <c r="V37" s="150"/>
      <c r="W37" s="150"/>
      <c r="X37" s="150"/>
      <c r="Y37" s="150"/>
      <c r="Z37" s="150"/>
      <c r="AA37" s="150"/>
      <c r="AB37" s="150"/>
      <c r="AC37" s="150" t="s">
        <v>96</v>
      </c>
      <c r="AD37" s="150"/>
      <c r="AE37" s="150"/>
      <c r="AF37" s="150"/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</row>
    <row r="38" spans="1:58" x14ac:dyDescent="0.2">
      <c r="A38" s="152" t="s">
        <v>91</v>
      </c>
      <c r="B38" s="158" t="s">
        <v>62</v>
      </c>
      <c r="C38" s="188" t="s">
        <v>63</v>
      </c>
      <c r="D38" s="163"/>
      <c r="E38" s="168"/>
      <c r="F38" s="256"/>
      <c r="G38" s="170">
        <f>SUMIF(AC39:AC41,"&lt;&gt;NOR",G39:G41)</f>
        <v>0</v>
      </c>
      <c r="H38" s="170"/>
      <c r="I38" s="170">
        <f>SUM(I39:I41)</f>
        <v>0</v>
      </c>
      <c r="J38" s="170"/>
      <c r="K38" s="170">
        <f>SUM(K39:K41)</f>
        <v>2771.1600000000003</v>
      </c>
      <c r="L38" s="170"/>
      <c r="M38" s="170">
        <f>SUM(M39:M41)</f>
        <v>0</v>
      </c>
      <c r="N38" s="164"/>
      <c r="O38" s="164">
        <f>SUM(O39:O41)</f>
        <v>0</v>
      </c>
      <c r="P38" s="164"/>
      <c r="Q38" s="164">
        <f>SUM(Q39:Q41)</f>
        <v>0</v>
      </c>
      <c r="R38" s="164"/>
      <c r="S38" s="164"/>
      <c r="T38" s="165"/>
      <c r="U38" s="164">
        <f>SUM(U39:U41)</f>
        <v>4.66</v>
      </c>
      <c r="AC38" t="s">
        <v>92</v>
      </c>
    </row>
    <row r="39" spans="1:58" outlineLevel="1" x14ac:dyDescent="0.2">
      <c r="A39" s="151">
        <v>22</v>
      </c>
      <c r="B39" s="157" t="s">
        <v>146</v>
      </c>
      <c r="C39" s="186" t="s">
        <v>147</v>
      </c>
      <c r="D39" s="159" t="s">
        <v>145</v>
      </c>
      <c r="E39" s="166">
        <v>22.016959999999997</v>
      </c>
      <c r="F39" s="255">
        <v>0</v>
      </c>
      <c r="G39" s="169">
        <f>E39*F39</f>
        <v>0</v>
      </c>
      <c r="H39" s="169">
        <v>0</v>
      </c>
      <c r="I39" s="169">
        <f>ROUND(E39*H39,2)</f>
        <v>0</v>
      </c>
      <c r="J39" s="169">
        <v>123.5</v>
      </c>
      <c r="K39" s="169">
        <f>ROUND(E39*J39,2)</f>
        <v>2719.09</v>
      </c>
      <c r="L39" s="169">
        <v>21</v>
      </c>
      <c r="M39" s="169">
        <f>G39*(1+L39/100)</f>
        <v>0</v>
      </c>
      <c r="N39" s="160">
        <v>0</v>
      </c>
      <c r="O39" s="160">
        <f>ROUND(E39*N39,5)</f>
        <v>0</v>
      </c>
      <c r="P39" s="160">
        <v>0</v>
      </c>
      <c r="Q39" s="160">
        <f>ROUND(E39*P39,5)</f>
        <v>0</v>
      </c>
      <c r="R39" s="160" t="s">
        <v>166</v>
      </c>
      <c r="S39" s="160" t="s">
        <v>166</v>
      </c>
      <c r="T39" s="161">
        <v>0.21149999999999999</v>
      </c>
      <c r="U39" s="160">
        <f>ROUND(E39*T39,2)</f>
        <v>4.66</v>
      </c>
      <c r="V39" s="150"/>
      <c r="W39" s="150"/>
      <c r="X39" s="150"/>
      <c r="Y39" s="150"/>
      <c r="Z39" s="150"/>
      <c r="AA39" s="150"/>
      <c r="AB39" s="150"/>
      <c r="AC39" s="150" t="s">
        <v>113</v>
      </c>
      <c r="AD39" s="150"/>
      <c r="AE39" s="150"/>
      <c r="AF39" s="150"/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</row>
    <row r="40" spans="1:58" outlineLevel="1" x14ac:dyDescent="0.2">
      <c r="A40" s="151"/>
      <c r="B40" s="157"/>
      <c r="C40" s="187" t="s">
        <v>148</v>
      </c>
      <c r="D40" s="162"/>
      <c r="E40" s="167">
        <v>22.016960000000001</v>
      </c>
      <c r="F40" s="255"/>
      <c r="G40" s="169"/>
      <c r="H40" s="169"/>
      <c r="I40" s="169"/>
      <c r="J40" s="169"/>
      <c r="K40" s="169"/>
      <c r="L40" s="169"/>
      <c r="M40" s="169"/>
      <c r="N40" s="160"/>
      <c r="O40" s="160"/>
      <c r="P40" s="160"/>
      <c r="Q40" s="160"/>
      <c r="R40" s="160"/>
      <c r="S40" s="160"/>
      <c r="T40" s="161"/>
      <c r="U40" s="160"/>
      <c r="V40" s="150"/>
      <c r="W40" s="150"/>
      <c r="X40" s="150"/>
      <c r="Y40" s="150"/>
      <c r="Z40" s="150"/>
      <c r="AA40" s="150"/>
      <c r="AB40" s="150"/>
      <c r="AC40" s="150" t="s">
        <v>103</v>
      </c>
      <c r="AD40" s="150">
        <v>0</v>
      </c>
      <c r="AE40" s="150"/>
      <c r="AF40" s="150"/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</row>
    <row r="41" spans="1:58" outlineLevel="1" x14ac:dyDescent="0.2">
      <c r="A41" s="151">
        <v>23</v>
      </c>
      <c r="B41" s="157" t="s">
        <v>149</v>
      </c>
      <c r="C41" s="186" t="s">
        <v>150</v>
      </c>
      <c r="D41" s="159" t="s">
        <v>145</v>
      </c>
      <c r="E41" s="166">
        <v>1.98</v>
      </c>
      <c r="F41" s="255">
        <v>0</v>
      </c>
      <c r="G41" s="169">
        <f>E41*F41</f>
        <v>0</v>
      </c>
      <c r="H41" s="169">
        <v>0</v>
      </c>
      <c r="I41" s="169">
        <f>ROUND(E41*H41,2)</f>
        <v>0</v>
      </c>
      <c r="J41" s="169">
        <v>26.3</v>
      </c>
      <c r="K41" s="169">
        <f>ROUND(E41*J41,2)</f>
        <v>52.07</v>
      </c>
      <c r="L41" s="169">
        <v>21</v>
      </c>
      <c r="M41" s="169">
        <f>G41*(1+L41/100)</f>
        <v>0</v>
      </c>
      <c r="N41" s="160">
        <v>0</v>
      </c>
      <c r="O41" s="160">
        <f>ROUND(E41*N41,5)</f>
        <v>0</v>
      </c>
      <c r="P41" s="160">
        <v>0</v>
      </c>
      <c r="Q41" s="160">
        <f>ROUND(E41*P41,5)</f>
        <v>0</v>
      </c>
      <c r="R41" s="160" t="s">
        <v>166</v>
      </c>
      <c r="S41" s="160" t="s">
        <v>166</v>
      </c>
      <c r="T41" s="161">
        <v>0</v>
      </c>
      <c r="U41" s="160">
        <f>ROUND(E41*T41,2)</f>
        <v>0</v>
      </c>
      <c r="V41" s="150"/>
      <c r="W41" s="150"/>
      <c r="X41" s="150"/>
      <c r="Y41" s="150"/>
      <c r="Z41" s="150"/>
      <c r="AA41" s="150"/>
      <c r="AB41" s="150"/>
      <c r="AC41" s="150" t="s">
        <v>113</v>
      </c>
      <c r="AD41" s="150"/>
      <c r="AE41" s="150"/>
      <c r="AF41" s="150"/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</row>
    <row r="42" spans="1:58" x14ac:dyDescent="0.2">
      <c r="A42" s="152" t="s">
        <v>91</v>
      </c>
      <c r="B42" s="158" t="s">
        <v>64</v>
      </c>
      <c r="C42" s="188" t="s">
        <v>65</v>
      </c>
      <c r="D42" s="163"/>
      <c r="E42" s="168"/>
      <c r="F42" s="256"/>
      <c r="G42" s="170">
        <f>SUMIF(AC43:AC45,"&lt;&gt;NOR",G43:G45)</f>
        <v>0</v>
      </c>
      <c r="H42" s="170"/>
      <c r="I42" s="170">
        <f>SUM(I43:I45)</f>
        <v>2832.93</v>
      </c>
      <c r="J42" s="170"/>
      <c r="K42" s="170">
        <f>SUM(K43:K45)</f>
        <v>370.59999999999997</v>
      </c>
      <c r="L42" s="170"/>
      <c r="M42" s="170">
        <f>SUM(M43:M45)</f>
        <v>0</v>
      </c>
      <c r="N42" s="164"/>
      <c r="O42" s="164">
        <f>SUM(O43:O45)</f>
        <v>4.1600000000000005E-3</v>
      </c>
      <c r="P42" s="164"/>
      <c r="Q42" s="164">
        <f>SUM(Q43:Q45)</f>
        <v>0</v>
      </c>
      <c r="R42" s="164"/>
      <c r="S42" s="164"/>
      <c r="T42" s="165"/>
      <c r="U42" s="164">
        <f>SUM(U43:U45)</f>
        <v>0.78</v>
      </c>
      <c r="AC42" t="s">
        <v>92</v>
      </c>
    </row>
    <row r="43" spans="1:58" outlineLevel="1" x14ac:dyDescent="0.2">
      <c r="A43" s="151">
        <v>24</v>
      </c>
      <c r="B43" s="157" t="s">
        <v>151</v>
      </c>
      <c r="C43" s="186" t="s">
        <v>172</v>
      </c>
      <c r="D43" s="159" t="s">
        <v>95</v>
      </c>
      <c r="E43" s="166">
        <v>1</v>
      </c>
      <c r="F43" s="255">
        <v>0</v>
      </c>
      <c r="G43" s="169">
        <f>E43*F43</f>
        <v>0</v>
      </c>
      <c r="H43" s="169">
        <v>1591.87</v>
      </c>
      <c r="I43" s="169">
        <f>ROUND(E43*H43,2)</f>
        <v>1591.87</v>
      </c>
      <c r="J43" s="169">
        <v>165.13000000000011</v>
      </c>
      <c r="K43" s="169">
        <f>ROUND(E43*J43,2)</f>
        <v>165.13</v>
      </c>
      <c r="L43" s="169">
        <v>21</v>
      </c>
      <c r="M43" s="169">
        <f>G43*(1+L43/100)</f>
        <v>0</v>
      </c>
      <c r="N43" s="160">
        <v>2.5300000000000001E-3</v>
      </c>
      <c r="O43" s="160">
        <f>ROUND(E43*N43,5)</f>
        <v>2.5300000000000001E-3</v>
      </c>
      <c r="P43" s="160">
        <v>0</v>
      </c>
      <c r="Q43" s="160">
        <f>ROUND(E43*P43,5)</f>
        <v>0</v>
      </c>
      <c r="R43" s="160" t="s">
        <v>166</v>
      </c>
      <c r="S43" s="160" t="s">
        <v>166</v>
      </c>
      <c r="T43" s="161">
        <v>0.34799999999999998</v>
      </c>
      <c r="U43" s="160">
        <f>ROUND(E43*T43,2)</f>
        <v>0.35</v>
      </c>
      <c r="V43" s="150"/>
      <c r="W43" s="150"/>
      <c r="X43" s="150"/>
      <c r="Y43" s="150"/>
      <c r="Z43" s="150"/>
      <c r="AA43" s="150"/>
      <c r="AB43" s="150"/>
      <c r="AC43" s="150" t="s">
        <v>113</v>
      </c>
      <c r="AD43" s="150"/>
      <c r="AE43" s="150"/>
      <c r="AF43" s="150"/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</row>
    <row r="44" spans="1:58" outlineLevel="1" x14ac:dyDescent="0.2">
      <c r="A44" s="151">
        <v>25</v>
      </c>
      <c r="B44" s="157" t="s">
        <v>152</v>
      </c>
      <c r="C44" s="186" t="s">
        <v>153</v>
      </c>
      <c r="D44" s="159" t="s">
        <v>122</v>
      </c>
      <c r="E44" s="166">
        <v>1</v>
      </c>
      <c r="F44" s="255">
        <v>0</v>
      </c>
      <c r="G44" s="169">
        <f>E44*F44</f>
        <v>0</v>
      </c>
      <c r="H44" s="169">
        <v>1241.06</v>
      </c>
      <c r="I44" s="169">
        <f>ROUND(E44*H44,2)</f>
        <v>1241.06</v>
      </c>
      <c r="J44" s="169">
        <v>202.94000000000005</v>
      </c>
      <c r="K44" s="169">
        <f>ROUND(E44*J44,2)</f>
        <v>202.94</v>
      </c>
      <c r="L44" s="169">
        <v>21</v>
      </c>
      <c r="M44" s="169">
        <f>G44*(1+L44/100)</f>
        <v>0</v>
      </c>
      <c r="N44" s="160">
        <v>1.6299999999999999E-3</v>
      </c>
      <c r="O44" s="160">
        <f>ROUND(E44*N44,5)</f>
        <v>1.6299999999999999E-3</v>
      </c>
      <c r="P44" s="160">
        <v>0</v>
      </c>
      <c r="Q44" s="160">
        <f>ROUND(E44*P44,5)</f>
        <v>0</v>
      </c>
      <c r="R44" s="160" t="s">
        <v>166</v>
      </c>
      <c r="S44" s="160" t="s">
        <v>166</v>
      </c>
      <c r="T44" s="161">
        <v>0.42399999999999999</v>
      </c>
      <c r="U44" s="160">
        <f>ROUND(E44*T44,2)</f>
        <v>0.42</v>
      </c>
      <c r="V44" s="150"/>
      <c r="W44" s="150"/>
      <c r="X44" s="150"/>
      <c r="Y44" s="150"/>
      <c r="Z44" s="150"/>
      <c r="AA44" s="150"/>
      <c r="AB44" s="150"/>
      <c r="AC44" s="150" t="s">
        <v>113</v>
      </c>
      <c r="AD44" s="150"/>
      <c r="AE44" s="150"/>
      <c r="AF44" s="150"/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</row>
    <row r="45" spans="1:58" outlineLevel="1" x14ac:dyDescent="0.2">
      <c r="A45" s="151">
        <v>26</v>
      </c>
      <c r="B45" s="157" t="s">
        <v>154</v>
      </c>
      <c r="C45" s="186" t="s">
        <v>155</v>
      </c>
      <c r="D45" s="159" t="s">
        <v>145</v>
      </c>
      <c r="E45" s="166">
        <v>4.1599999999999996E-3</v>
      </c>
      <c r="F45" s="255">
        <v>0</v>
      </c>
      <c r="G45" s="169">
        <f>E45*F45</f>
        <v>0</v>
      </c>
      <c r="H45" s="169">
        <v>0</v>
      </c>
      <c r="I45" s="169">
        <f>ROUND(E45*H45,2)</f>
        <v>0</v>
      </c>
      <c r="J45" s="169">
        <v>609</v>
      </c>
      <c r="K45" s="169">
        <f>ROUND(E45*J45,2)</f>
        <v>2.5299999999999998</v>
      </c>
      <c r="L45" s="169">
        <v>21</v>
      </c>
      <c r="M45" s="169">
        <f>G45*(1+L45/100)</f>
        <v>0</v>
      </c>
      <c r="N45" s="160">
        <v>0</v>
      </c>
      <c r="O45" s="160">
        <f>ROUND(E45*N45,5)</f>
        <v>0</v>
      </c>
      <c r="P45" s="160">
        <v>0</v>
      </c>
      <c r="Q45" s="160">
        <f>ROUND(E45*P45,5)</f>
        <v>0</v>
      </c>
      <c r="R45" s="160" t="s">
        <v>166</v>
      </c>
      <c r="S45" s="160" t="s">
        <v>166</v>
      </c>
      <c r="T45" s="161">
        <v>1.327</v>
      </c>
      <c r="U45" s="160">
        <f>ROUND(E45*T45,2)</f>
        <v>0.01</v>
      </c>
      <c r="V45" s="150"/>
      <c r="W45" s="150"/>
      <c r="X45" s="150"/>
      <c r="Y45" s="150"/>
      <c r="Z45" s="150"/>
      <c r="AA45" s="150"/>
      <c r="AB45" s="150"/>
      <c r="AC45" s="150" t="s">
        <v>113</v>
      </c>
      <c r="AD45" s="150"/>
      <c r="AE45" s="150"/>
      <c r="AF45" s="150"/>
      <c r="AG45" s="150"/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</row>
    <row r="46" spans="1:58" x14ac:dyDescent="0.2">
      <c r="A46" s="152" t="s">
        <v>91</v>
      </c>
      <c r="B46" s="158" t="s">
        <v>66</v>
      </c>
      <c r="C46" s="188" t="s">
        <v>26</v>
      </c>
      <c r="D46" s="163"/>
      <c r="E46" s="168"/>
      <c r="F46" s="256"/>
      <c r="G46" s="170">
        <f>SUMIF(AC47:AC48,"&lt;&gt;NOR",G47:G48)</f>
        <v>0</v>
      </c>
      <c r="H46" s="170"/>
      <c r="I46" s="170">
        <f>SUM(I47:I48)</f>
        <v>0</v>
      </c>
      <c r="J46" s="170"/>
      <c r="K46" s="170">
        <f>SUM(K47:K48)</f>
        <v>8000</v>
      </c>
      <c r="L46" s="170"/>
      <c r="M46" s="170">
        <f>SUM(M47:M48)</f>
        <v>0</v>
      </c>
      <c r="N46" s="164"/>
      <c r="O46" s="164">
        <f>SUM(O47:O48)</f>
        <v>0</v>
      </c>
      <c r="P46" s="164"/>
      <c r="Q46" s="164">
        <f>SUM(Q47:Q48)</f>
        <v>0</v>
      </c>
      <c r="R46" s="164"/>
      <c r="S46" s="164"/>
      <c r="T46" s="165"/>
      <c r="U46" s="164">
        <f>SUM(U47:U48)</f>
        <v>0</v>
      </c>
      <c r="AC46" t="s">
        <v>92</v>
      </c>
    </row>
    <row r="47" spans="1:58" outlineLevel="1" x14ac:dyDescent="0.2">
      <c r="A47" s="151">
        <v>27</v>
      </c>
      <c r="B47" s="157" t="s">
        <v>156</v>
      </c>
      <c r="C47" s="186" t="s">
        <v>157</v>
      </c>
      <c r="D47" s="159" t="s">
        <v>158</v>
      </c>
      <c r="E47" s="166">
        <v>1</v>
      </c>
      <c r="F47" s="255">
        <v>0</v>
      </c>
      <c r="G47" s="169">
        <f>E47*F47</f>
        <v>0</v>
      </c>
      <c r="H47" s="169">
        <v>0</v>
      </c>
      <c r="I47" s="169">
        <f>ROUND(E47*H47,2)</f>
        <v>0</v>
      </c>
      <c r="J47" s="169">
        <v>5000</v>
      </c>
      <c r="K47" s="169">
        <f>ROUND(E47*J47,2)</f>
        <v>5000</v>
      </c>
      <c r="L47" s="169">
        <v>21</v>
      </c>
      <c r="M47" s="169">
        <f>G47*(1+L47/100)</f>
        <v>0</v>
      </c>
      <c r="N47" s="160">
        <v>0</v>
      </c>
      <c r="O47" s="160">
        <f>ROUND(E47*N47,5)</f>
        <v>0</v>
      </c>
      <c r="P47" s="160">
        <v>0</v>
      </c>
      <c r="Q47" s="160">
        <f>ROUND(E47*P47,5)</f>
        <v>0</v>
      </c>
      <c r="R47" s="160" t="s">
        <v>166</v>
      </c>
      <c r="S47" s="160" t="s">
        <v>166</v>
      </c>
      <c r="T47" s="161">
        <v>0</v>
      </c>
      <c r="U47" s="160">
        <f>ROUND(E47*T47,2)</f>
        <v>0</v>
      </c>
      <c r="V47" s="150"/>
      <c r="W47" s="150"/>
      <c r="X47" s="150"/>
      <c r="Y47" s="150"/>
      <c r="Z47" s="150"/>
      <c r="AA47" s="150"/>
      <c r="AB47" s="150"/>
      <c r="AC47" s="150" t="s">
        <v>159</v>
      </c>
      <c r="AD47" s="150"/>
      <c r="AE47" s="150"/>
      <c r="AF47" s="150"/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</row>
    <row r="48" spans="1:58" outlineLevel="1" x14ac:dyDescent="0.2">
      <c r="A48" s="179">
        <v>28</v>
      </c>
      <c r="B48" s="180" t="s">
        <v>160</v>
      </c>
      <c r="C48" s="189" t="s">
        <v>161</v>
      </c>
      <c r="D48" s="181" t="s">
        <v>158</v>
      </c>
      <c r="E48" s="182">
        <v>1</v>
      </c>
      <c r="F48" s="257">
        <v>0</v>
      </c>
      <c r="G48" s="169">
        <f>E48*F48</f>
        <v>0</v>
      </c>
      <c r="H48" s="183">
        <v>0</v>
      </c>
      <c r="I48" s="183">
        <f>ROUND(E48*H48,2)</f>
        <v>0</v>
      </c>
      <c r="J48" s="183">
        <v>3000</v>
      </c>
      <c r="K48" s="183">
        <f>ROUND(E48*J48,2)</f>
        <v>3000</v>
      </c>
      <c r="L48" s="183">
        <v>21</v>
      </c>
      <c r="M48" s="183">
        <f>G48*(1+L48/100)</f>
        <v>0</v>
      </c>
      <c r="N48" s="184">
        <v>0</v>
      </c>
      <c r="O48" s="184">
        <f>ROUND(E48*N48,5)</f>
        <v>0</v>
      </c>
      <c r="P48" s="184">
        <v>0</v>
      </c>
      <c r="Q48" s="184">
        <f>ROUND(E48*P48,5)</f>
        <v>0</v>
      </c>
      <c r="R48" s="184" t="s">
        <v>166</v>
      </c>
      <c r="S48" s="184" t="s">
        <v>166</v>
      </c>
      <c r="T48" s="185">
        <v>0</v>
      </c>
      <c r="U48" s="184">
        <f>ROUND(E48*T48,2)</f>
        <v>0</v>
      </c>
      <c r="V48" s="150"/>
      <c r="W48" s="150"/>
      <c r="X48" s="150"/>
      <c r="Y48" s="150"/>
      <c r="Z48" s="150"/>
      <c r="AA48" s="150"/>
      <c r="AB48" s="150"/>
      <c r="AC48" s="150" t="s">
        <v>159</v>
      </c>
      <c r="AD48" s="150"/>
      <c r="AE48" s="150"/>
      <c r="AF48" s="150"/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</row>
    <row r="49" spans="1:29" x14ac:dyDescent="0.2">
      <c r="A49" s="6"/>
      <c r="B49" s="7" t="s">
        <v>162</v>
      </c>
      <c r="C49" s="190" t="s">
        <v>162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AA49">
        <v>15</v>
      </c>
      <c r="AB49">
        <v>21</v>
      </c>
    </row>
    <row r="50" spans="1:29" ht="43.5" customHeight="1" x14ac:dyDescent="0.2">
      <c r="B50" s="254" t="s">
        <v>169</v>
      </c>
      <c r="C50" s="254"/>
      <c r="D50" s="254"/>
      <c r="E50" s="254"/>
      <c r="F50" s="254"/>
      <c r="G50" s="254"/>
      <c r="H50" s="254"/>
      <c r="I50" s="254"/>
      <c r="J50" s="254"/>
      <c r="K50" s="254"/>
      <c r="L50" s="254"/>
      <c r="M50" s="254"/>
      <c r="N50" s="254"/>
      <c r="O50" s="254"/>
      <c r="P50" s="254"/>
      <c r="Q50" s="254"/>
      <c r="R50" s="254"/>
      <c r="AC50" t="s">
        <v>163</v>
      </c>
    </row>
  </sheetData>
  <sheetProtection algorithmName="SHA-512" hashValue="kgIRh9pkGeStwUUzjCHnG23bMUkf6lcjbp+EKg6U+UvQzT4eLAIkkZ7X+fZbn1puGxKRrCd9aqLR/ywuQizLFQ==" saltValue="UsajYDx6y4F8ODQ8lDEt9A==" spinCount="100000" sheet="1" objects="1" scenarios="1"/>
  <mergeCells count="5">
    <mergeCell ref="A1:G1"/>
    <mergeCell ref="C2:G2"/>
    <mergeCell ref="C3:G3"/>
    <mergeCell ref="C4:G4"/>
    <mergeCell ref="B50:R50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EMHÁprojekt</dc:creator>
  <cp:lastModifiedBy>Šilhán Radek</cp:lastModifiedBy>
  <cp:lastPrinted>2014-02-28T09:52:57Z</cp:lastPrinted>
  <dcterms:created xsi:type="dcterms:W3CDTF">2009-04-08T07:15:50Z</dcterms:created>
  <dcterms:modified xsi:type="dcterms:W3CDTF">2020-04-16T07:54:58Z</dcterms:modified>
</cp:coreProperties>
</file>